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cr.musngi\Desktop\"/>
    </mc:Choice>
  </mc:AlternateContent>
  <xr:revisionPtr revIDLastSave="0" documentId="13_ncr:1_{E0C81A33-0F88-4631-903C-D5167174B733}" xr6:coauthVersionLast="47" xr6:coauthVersionMax="47" xr10:uidLastSave="{00000000-0000-0000-0000-000000000000}"/>
  <bookViews>
    <workbookView xWindow="28680" yWindow="-120" windowWidth="29040" windowHeight="15840" tabRatio="928" activeTab="3" xr2:uid="{00000000-000D-0000-FFFF-FFFF00000000}"/>
  </bookViews>
  <sheets>
    <sheet name="Cover" sheetId="1" r:id="rId1"/>
    <sheet name="Economic Indicator new" sheetId="12" r:id="rId2"/>
    <sheet name="Ins. Market Structure" sheetId="11" r:id="rId3"/>
    <sheet name="Life 1" sheetId="3" r:id="rId4"/>
    <sheet name="Life 2" sheetId="4" r:id="rId5"/>
    <sheet name="Life 3" sheetId="5" r:id="rId6"/>
    <sheet name="Non-Life 1" sheetId="6" r:id="rId7"/>
    <sheet name="Non-Life 2" sheetId="7" r:id="rId8"/>
    <sheet name="PR 1" sheetId="8" r:id="rId9"/>
    <sheet name="PR 2" sheetId="9" r:id="rId10"/>
    <sheet name="NonLife &amp; PR 1" sheetId="15" r:id="rId11"/>
    <sheet name="NonLife &amp; PR 2" sheetId="14" r:id="rId12"/>
    <sheet name="GSIS_MBA_PN_HMO" sheetId="10" r:id="rId13"/>
  </sheets>
  <definedNames>
    <definedName name="_xlnm.Print_Area" localSheetId="0">Cover!$A$1:$C$56</definedName>
    <definedName name="_xlnm.Print_Area" localSheetId="1">'Economic Indicator new'!$A$1:$K$61</definedName>
    <definedName name="_xlnm.Print_Area" localSheetId="12">GSIS_MBA_PN_HMO!$A$1:$N$70</definedName>
    <definedName name="_xlnm.Print_Area" localSheetId="2">'Ins. Market Structure'!$A$1:$Q$74</definedName>
    <definedName name="_xlnm.Print_Area" localSheetId="3">'Life 1'!$A$1:$N$74</definedName>
    <definedName name="_xlnm.Print_Area" localSheetId="4">'Life 2'!$A$1:$N$69</definedName>
    <definedName name="_xlnm.Print_Area" localSheetId="5">'Life 3'!$A$1:$M$64</definedName>
    <definedName name="_xlnm.Print_Area" localSheetId="10">'NonLife &amp; PR 1'!$A$1:$L$61</definedName>
    <definedName name="_xlnm.Print_Area" localSheetId="11">'NonLife &amp; PR 2'!$A$1:$M$61</definedName>
    <definedName name="_xlnm.Print_Area" localSheetId="6">'Non-Life 1'!$A$1:$L$61</definedName>
    <definedName name="_xlnm.Print_Area" localSheetId="7">'Non-Life 2'!$A$1:$M$61</definedName>
    <definedName name="_xlnm.Print_Area" localSheetId="8">'PR 1'!$A$1:$L$60</definedName>
    <definedName name="_xlnm.Print_Area" localSheetId="9">'PR 2'!$A$1:$M$61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7" l="1"/>
  <c r="P41" i="11" l="1"/>
  <c r="K24" i="6" l="1"/>
  <c r="K14" i="6"/>
  <c r="N53" i="4" l="1"/>
  <c r="N25" i="10" l="1"/>
  <c r="N9" i="10" l="1"/>
  <c r="H24" i="11" l="1"/>
  <c r="H19" i="11"/>
  <c r="H14" i="11"/>
  <c r="L41" i="5" l="1"/>
  <c r="M44" i="5" s="1"/>
  <c r="G19" i="10" l="1"/>
  <c r="J48" i="12" l="1"/>
  <c r="J33" i="12"/>
  <c r="H33" i="12"/>
  <c r="G20" i="10" l="1"/>
  <c r="L8" i="9"/>
  <c r="L36" i="9" s="1"/>
  <c r="K23" i="8"/>
  <c r="K14" i="8"/>
  <c r="L8" i="7"/>
  <c r="L36" i="7" s="1"/>
  <c r="K23" i="6" l="1"/>
  <c r="N13" i="10" l="1"/>
  <c r="G59" i="10"/>
  <c r="G56" i="10"/>
  <c r="G53" i="10"/>
  <c r="G50" i="10"/>
  <c r="G49" i="10"/>
  <c r="G48" i="10"/>
  <c r="G44" i="10"/>
  <c r="G41" i="10"/>
  <c r="G27" i="10"/>
  <c r="G22" i="10"/>
  <c r="G17" i="10"/>
  <c r="G12" i="10"/>
  <c r="G7" i="10"/>
  <c r="L51" i="14"/>
  <c r="L49" i="14"/>
  <c r="L48" i="14"/>
  <c r="L40" i="14"/>
  <c r="L39" i="14"/>
  <c r="L38" i="14"/>
  <c r="L36" i="14"/>
  <c r="L32" i="14"/>
  <c r="L31" i="14"/>
  <c r="L30" i="14"/>
  <c r="L29" i="14"/>
  <c r="L28" i="14"/>
  <c r="L27" i="14"/>
  <c r="L26" i="14"/>
  <c r="L25" i="14"/>
  <c r="L24" i="14"/>
  <c r="M22" i="14"/>
  <c r="L20" i="14"/>
  <c r="L19" i="14"/>
  <c r="L18" i="14"/>
  <c r="L17" i="14"/>
  <c r="L16" i="14"/>
  <c r="L15" i="14"/>
  <c r="L14" i="14"/>
  <c r="L13" i="14"/>
  <c r="L12" i="14"/>
  <c r="L11" i="14"/>
  <c r="L7" i="14"/>
  <c r="L6" i="14"/>
  <c r="K54" i="15"/>
  <c r="K49" i="15"/>
  <c r="K48" i="15"/>
  <c r="K47" i="15"/>
  <c r="K46" i="15"/>
  <c r="K45" i="15"/>
  <c r="K44" i="15"/>
  <c r="K43" i="15"/>
  <c r="K42" i="15"/>
  <c r="K41" i="15"/>
  <c r="K40" i="15"/>
  <c r="K36" i="15"/>
  <c r="K35" i="15"/>
  <c r="K34" i="15"/>
  <c r="K33" i="15"/>
  <c r="K32" i="15"/>
  <c r="K31" i="15"/>
  <c r="K30" i="15"/>
  <c r="K29" i="15"/>
  <c r="K28" i="15"/>
  <c r="K27" i="15"/>
  <c r="K23" i="15"/>
  <c r="K22" i="15"/>
  <c r="K21" i="15"/>
  <c r="K20" i="15"/>
  <c r="K19" i="15"/>
  <c r="K18" i="15"/>
  <c r="K14" i="15"/>
  <c r="K13" i="15"/>
  <c r="K12" i="15"/>
  <c r="K11" i="15"/>
  <c r="K10" i="15"/>
  <c r="K9" i="15"/>
  <c r="M32" i="9"/>
  <c r="M31" i="9"/>
  <c r="M30" i="9"/>
  <c r="M29" i="9"/>
  <c r="M28" i="9"/>
  <c r="M27" i="9"/>
  <c r="M26" i="9"/>
  <c r="M25" i="9"/>
  <c r="M24" i="9"/>
  <c r="L21" i="9"/>
  <c r="L37" i="9" s="1"/>
  <c r="L41" i="9" s="1"/>
  <c r="L47" i="9" s="1"/>
  <c r="L50" i="9" s="1"/>
  <c r="L52" i="9" s="1"/>
  <c r="M18" i="9"/>
  <c r="M17" i="9"/>
  <c r="M15" i="9"/>
  <c r="M14" i="9"/>
  <c r="M13" i="9"/>
  <c r="M12" i="9"/>
  <c r="M20" i="9"/>
  <c r="K37" i="8"/>
  <c r="K53" i="8" s="1"/>
  <c r="K51" i="8" s="1"/>
  <c r="L51" i="8"/>
  <c r="L47" i="8"/>
  <c r="L46" i="8"/>
  <c r="L44" i="8"/>
  <c r="L41" i="8"/>
  <c r="L34" i="8"/>
  <c r="L33" i="8"/>
  <c r="L31" i="8"/>
  <c r="L28" i="8"/>
  <c r="K24" i="8"/>
  <c r="L32" i="8" s="1"/>
  <c r="M32" i="7"/>
  <c r="M31" i="7"/>
  <c r="M30" i="7"/>
  <c r="M29" i="7"/>
  <c r="M28" i="7"/>
  <c r="M27" i="7"/>
  <c r="M26" i="7"/>
  <c r="M25" i="7"/>
  <c r="L21" i="7"/>
  <c r="M18" i="7"/>
  <c r="M17" i="7"/>
  <c r="M15" i="7"/>
  <c r="M12" i="7"/>
  <c r="M16" i="7"/>
  <c r="K51" i="6"/>
  <c r="L54" i="6" s="1"/>
  <c r="L47" i="6"/>
  <c r="L46" i="6"/>
  <c r="L44" i="6"/>
  <c r="L41" i="6"/>
  <c r="K37" i="6"/>
  <c r="L34" i="6"/>
  <c r="L33" i="6"/>
  <c r="L31" i="6"/>
  <c r="L28" i="6"/>
  <c r="L36" i="6"/>
  <c r="L48" i="5"/>
  <c r="L19" i="5"/>
  <c r="L8" i="5"/>
  <c r="M58" i="4"/>
  <c r="N60" i="4" s="1"/>
  <c r="M46" i="4"/>
  <c r="M40" i="4"/>
  <c r="N42" i="4" s="1"/>
  <c r="M30" i="4"/>
  <c r="M18" i="4"/>
  <c r="M8" i="4"/>
  <c r="O51" i="11"/>
  <c r="O55" i="11" s="1"/>
  <c r="N51" i="11"/>
  <c r="N55" i="11" s="1"/>
  <c r="M51" i="11"/>
  <c r="M55" i="11" s="1"/>
  <c r="L51" i="11"/>
  <c r="L55" i="11" s="1"/>
  <c r="N45" i="11"/>
  <c r="L45" i="11"/>
  <c r="O41" i="11"/>
  <c r="O49" i="11" s="1"/>
  <c r="N41" i="11"/>
  <c r="N49" i="11" s="1"/>
  <c r="M41" i="11"/>
  <c r="M49" i="11" s="1"/>
  <c r="L41" i="11"/>
  <c r="L49" i="11" s="1"/>
  <c r="O29" i="11"/>
  <c r="O33" i="11" s="1"/>
  <c r="N29" i="11"/>
  <c r="N33" i="11" s="1"/>
  <c r="M29" i="11"/>
  <c r="M33" i="11" s="1"/>
  <c r="L29" i="11"/>
  <c r="L33" i="11" s="1"/>
  <c r="O20" i="11"/>
  <c r="N20" i="11"/>
  <c r="M20" i="11"/>
  <c r="L20" i="11"/>
  <c r="O15" i="11"/>
  <c r="N15" i="11"/>
  <c r="M15" i="11"/>
  <c r="L15" i="11"/>
  <c r="O9" i="11"/>
  <c r="N9" i="11"/>
  <c r="M9" i="11"/>
  <c r="M6" i="11" s="1"/>
  <c r="L9" i="11"/>
  <c r="O6" i="11"/>
  <c r="N6" i="11"/>
  <c r="L6" i="11"/>
  <c r="G58" i="11"/>
  <c r="F58" i="11"/>
  <c r="E58" i="11"/>
  <c r="D58" i="11"/>
  <c r="G53" i="11"/>
  <c r="F53" i="11"/>
  <c r="E53" i="11"/>
  <c r="D53" i="11"/>
  <c r="D44" i="11" s="1"/>
  <c r="G47" i="11"/>
  <c r="F47" i="11"/>
  <c r="E47" i="11"/>
  <c r="E44" i="11" s="1"/>
  <c r="D47" i="11"/>
  <c r="G44" i="11"/>
  <c r="F44" i="11"/>
  <c r="G24" i="11"/>
  <c r="F24" i="11"/>
  <c r="G19" i="11"/>
  <c r="F19" i="11"/>
  <c r="G14" i="11"/>
  <c r="F14" i="11"/>
  <c r="G10" i="11"/>
  <c r="G8" i="11" s="1"/>
  <c r="G6" i="11" s="1"/>
  <c r="F10" i="11"/>
  <c r="H48" i="12"/>
  <c r="F59" i="10"/>
  <c r="E59" i="10"/>
  <c r="D59" i="10"/>
  <c r="F56" i="10"/>
  <c r="E56" i="10"/>
  <c r="D56" i="10"/>
  <c r="F53" i="10"/>
  <c r="E53" i="10"/>
  <c r="D53" i="10"/>
  <c r="F50" i="10"/>
  <c r="E50" i="10"/>
  <c r="D50" i="10"/>
  <c r="F49" i="10"/>
  <c r="E49" i="10"/>
  <c r="F48" i="10"/>
  <c r="E48" i="10"/>
  <c r="D47" i="10"/>
  <c r="F44" i="10"/>
  <c r="E44" i="10"/>
  <c r="D44" i="10"/>
  <c r="F41" i="10"/>
  <c r="E41" i="10"/>
  <c r="D41" i="10"/>
  <c r="M40" i="10"/>
  <c r="L40" i="10"/>
  <c r="J40" i="10"/>
  <c r="F27" i="10"/>
  <c r="E27" i="10"/>
  <c r="D27" i="10"/>
  <c r="L25" i="10"/>
  <c r="F22" i="10"/>
  <c r="E22" i="10"/>
  <c r="D22" i="10"/>
  <c r="F19" i="10"/>
  <c r="F17" i="10" s="1"/>
  <c r="E19" i="10"/>
  <c r="E17" i="10" s="1"/>
  <c r="D17" i="10"/>
  <c r="D15" i="10"/>
  <c r="D12" i="10" s="1"/>
  <c r="M13" i="10"/>
  <c r="L13" i="10"/>
  <c r="K13" i="10"/>
  <c r="J13" i="10"/>
  <c r="F12" i="10"/>
  <c r="E12" i="10"/>
  <c r="L9" i="10"/>
  <c r="F7" i="10"/>
  <c r="E7" i="10"/>
  <c r="D7" i="10"/>
  <c r="J51" i="14"/>
  <c r="H51" i="14"/>
  <c r="F51" i="14"/>
  <c r="D51" i="14"/>
  <c r="J49" i="14"/>
  <c r="H49" i="14"/>
  <c r="F49" i="14"/>
  <c r="D49" i="14"/>
  <c r="J48" i="14"/>
  <c r="H48" i="14"/>
  <c r="F48" i="14"/>
  <c r="D48" i="14"/>
  <c r="J40" i="14"/>
  <c r="H40" i="14"/>
  <c r="F40" i="14"/>
  <c r="D40" i="14"/>
  <c r="J39" i="14"/>
  <c r="H39" i="14"/>
  <c r="F39" i="14"/>
  <c r="D39" i="14"/>
  <c r="J38" i="14"/>
  <c r="H38" i="14"/>
  <c r="F38" i="14"/>
  <c r="D38" i="14"/>
  <c r="H37" i="14"/>
  <c r="F37" i="14"/>
  <c r="D37" i="14"/>
  <c r="H36" i="14"/>
  <c r="F36" i="14"/>
  <c r="D36" i="14"/>
  <c r="J32" i="14"/>
  <c r="H32" i="14"/>
  <c r="F32" i="14"/>
  <c r="D32" i="14"/>
  <c r="J31" i="14"/>
  <c r="H31" i="14"/>
  <c r="F31" i="14"/>
  <c r="D31" i="14"/>
  <c r="J30" i="14"/>
  <c r="H30" i="14"/>
  <c r="F30" i="14"/>
  <c r="D30" i="14"/>
  <c r="J29" i="14"/>
  <c r="H29" i="14"/>
  <c r="F29" i="14"/>
  <c r="D29" i="14"/>
  <c r="J28" i="14"/>
  <c r="H28" i="14"/>
  <c r="F28" i="14"/>
  <c r="D28" i="14"/>
  <c r="J27" i="14"/>
  <c r="H27" i="14"/>
  <c r="F27" i="14"/>
  <c r="D27" i="14"/>
  <c r="J26" i="14"/>
  <c r="H26" i="14"/>
  <c r="F26" i="14"/>
  <c r="D26" i="14"/>
  <c r="J25" i="14"/>
  <c r="H25" i="14"/>
  <c r="F25" i="14"/>
  <c r="D25" i="14"/>
  <c r="J24" i="14"/>
  <c r="H24" i="14"/>
  <c r="F24" i="14"/>
  <c r="D24" i="14"/>
  <c r="K22" i="14"/>
  <c r="I22" i="14"/>
  <c r="G22" i="14"/>
  <c r="E22" i="14"/>
  <c r="J20" i="14"/>
  <c r="H20" i="14"/>
  <c r="F20" i="14"/>
  <c r="D20" i="14"/>
  <c r="J19" i="14"/>
  <c r="H19" i="14"/>
  <c r="F19" i="14"/>
  <c r="D19" i="14"/>
  <c r="J18" i="14"/>
  <c r="H18" i="14"/>
  <c r="F18" i="14"/>
  <c r="G30" i="14" s="1"/>
  <c r="D18" i="14"/>
  <c r="J17" i="14"/>
  <c r="H17" i="14"/>
  <c r="I29" i="14" s="1"/>
  <c r="F17" i="14"/>
  <c r="D17" i="14"/>
  <c r="J16" i="14"/>
  <c r="H16" i="14"/>
  <c r="F16" i="14"/>
  <c r="D16" i="14"/>
  <c r="J15" i="14"/>
  <c r="F15" i="14"/>
  <c r="D15" i="14"/>
  <c r="J14" i="14"/>
  <c r="H14" i="14"/>
  <c r="F14" i="14"/>
  <c r="D14" i="14"/>
  <c r="J13" i="14"/>
  <c r="H13" i="14"/>
  <c r="F13" i="14"/>
  <c r="D13" i="14"/>
  <c r="J12" i="14"/>
  <c r="H12" i="14"/>
  <c r="F12" i="14"/>
  <c r="D12" i="14"/>
  <c r="J11" i="14"/>
  <c r="H11" i="14"/>
  <c r="F11" i="14"/>
  <c r="D11" i="14"/>
  <c r="J7" i="14"/>
  <c r="H7" i="14"/>
  <c r="F7" i="14"/>
  <c r="D7" i="14"/>
  <c r="J6" i="14"/>
  <c r="H6" i="14"/>
  <c r="F6" i="14"/>
  <c r="D6" i="14"/>
  <c r="I54" i="15"/>
  <c r="G54" i="15"/>
  <c r="E54" i="15"/>
  <c r="C54" i="15"/>
  <c r="G53" i="15"/>
  <c r="E53" i="15"/>
  <c r="C53" i="15"/>
  <c r="I49" i="15"/>
  <c r="G49" i="15"/>
  <c r="E49" i="15"/>
  <c r="C49" i="15"/>
  <c r="I48" i="15"/>
  <c r="G48" i="15"/>
  <c r="E48" i="15"/>
  <c r="C48" i="15"/>
  <c r="I47" i="15"/>
  <c r="G47" i="15"/>
  <c r="E47" i="15"/>
  <c r="C47" i="15"/>
  <c r="I46" i="15"/>
  <c r="G46" i="15"/>
  <c r="E46" i="15"/>
  <c r="C46" i="15"/>
  <c r="I45" i="15"/>
  <c r="G45" i="15"/>
  <c r="E45" i="15"/>
  <c r="C45" i="15"/>
  <c r="I44" i="15"/>
  <c r="G44" i="15"/>
  <c r="E44" i="15"/>
  <c r="C44" i="15"/>
  <c r="I43" i="15"/>
  <c r="G43" i="15"/>
  <c r="E43" i="15"/>
  <c r="C43" i="15"/>
  <c r="I42" i="15"/>
  <c r="G42" i="15"/>
  <c r="E42" i="15"/>
  <c r="C42" i="15"/>
  <c r="I41" i="15"/>
  <c r="G41" i="15"/>
  <c r="C41" i="15"/>
  <c r="I40" i="15"/>
  <c r="G40" i="15"/>
  <c r="E40" i="15"/>
  <c r="C40" i="15"/>
  <c r="I36" i="15"/>
  <c r="G36" i="15"/>
  <c r="E36" i="15"/>
  <c r="C36" i="15"/>
  <c r="I35" i="15"/>
  <c r="G35" i="15"/>
  <c r="E35" i="15"/>
  <c r="C35" i="15"/>
  <c r="I34" i="15"/>
  <c r="G34" i="15"/>
  <c r="E34" i="15"/>
  <c r="C34" i="15"/>
  <c r="I33" i="15"/>
  <c r="G33" i="15"/>
  <c r="E33" i="15"/>
  <c r="C33" i="15"/>
  <c r="I32" i="15"/>
  <c r="G32" i="15"/>
  <c r="E32" i="15"/>
  <c r="C32" i="15"/>
  <c r="I31" i="15"/>
  <c r="G31" i="15"/>
  <c r="E31" i="15"/>
  <c r="C31" i="15"/>
  <c r="I30" i="15"/>
  <c r="G30" i="15"/>
  <c r="E30" i="15"/>
  <c r="C30" i="15"/>
  <c r="I29" i="15"/>
  <c r="G29" i="15"/>
  <c r="E29" i="15"/>
  <c r="C29" i="15"/>
  <c r="I28" i="15"/>
  <c r="G28" i="15"/>
  <c r="E28" i="15"/>
  <c r="C28" i="15"/>
  <c r="I27" i="15"/>
  <c r="E27" i="15"/>
  <c r="C27" i="15"/>
  <c r="C23" i="15"/>
  <c r="I22" i="15"/>
  <c r="G22" i="15"/>
  <c r="E22" i="15"/>
  <c r="C22" i="15"/>
  <c r="I21" i="15"/>
  <c r="G21" i="15"/>
  <c r="E21" i="15"/>
  <c r="C21" i="15"/>
  <c r="I20" i="15"/>
  <c r="G20" i="15"/>
  <c r="E20" i="15"/>
  <c r="C20" i="15"/>
  <c r="I19" i="15"/>
  <c r="G19" i="15"/>
  <c r="E19" i="15"/>
  <c r="C19" i="15"/>
  <c r="I18" i="15"/>
  <c r="G18" i="15"/>
  <c r="E18" i="15"/>
  <c r="C18" i="15"/>
  <c r="C14" i="15"/>
  <c r="I13" i="15"/>
  <c r="G13" i="15"/>
  <c r="E13" i="15"/>
  <c r="C13" i="15"/>
  <c r="I12" i="15"/>
  <c r="G12" i="15"/>
  <c r="E12" i="15"/>
  <c r="C12" i="15"/>
  <c r="I11" i="15"/>
  <c r="G11" i="15"/>
  <c r="E11" i="15"/>
  <c r="C11" i="15"/>
  <c r="I10" i="15"/>
  <c r="G10" i="15"/>
  <c r="E10" i="15"/>
  <c r="C10" i="15"/>
  <c r="I9" i="15"/>
  <c r="G9" i="15"/>
  <c r="E9" i="15"/>
  <c r="C9" i="15"/>
  <c r="J41" i="9"/>
  <c r="H41" i="9"/>
  <c r="H47" i="9" s="1"/>
  <c r="H50" i="9" s="1"/>
  <c r="H52" i="9" s="1"/>
  <c r="F41" i="9"/>
  <c r="F47" i="9" s="1"/>
  <c r="D41" i="9"/>
  <c r="D47" i="9" s="1"/>
  <c r="D47" i="14" s="1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2" i="9"/>
  <c r="I22" i="9"/>
  <c r="G22" i="9"/>
  <c r="J21" i="9"/>
  <c r="H21" i="9"/>
  <c r="F21" i="9"/>
  <c r="D21" i="9"/>
  <c r="K18" i="9"/>
  <c r="I18" i="9"/>
  <c r="G18" i="9"/>
  <c r="E18" i="9"/>
  <c r="K17" i="9"/>
  <c r="I17" i="9"/>
  <c r="G17" i="9"/>
  <c r="E17" i="9"/>
  <c r="K12" i="9"/>
  <c r="I12" i="9"/>
  <c r="G12" i="9"/>
  <c r="E12" i="9"/>
  <c r="J8" i="9"/>
  <c r="K13" i="9" s="1"/>
  <c r="H8" i="9"/>
  <c r="I14" i="9" s="1"/>
  <c r="F8" i="9"/>
  <c r="G20" i="9" s="1"/>
  <c r="D8" i="9"/>
  <c r="J51" i="8"/>
  <c r="H51" i="8"/>
  <c r="G51" i="8"/>
  <c r="F51" i="8"/>
  <c r="E51" i="8"/>
  <c r="D51" i="8"/>
  <c r="C51" i="8"/>
  <c r="J47" i="8"/>
  <c r="H47" i="8"/>
  <c r="F47" i="8"/>
  <c r="D47" i="8"/>
  <c r="J46" i="8"/>
  <c r="H46" i="8"/>
  <c r="F46" i="8"/>
  <c r="D46" i="8"/>
  <c r="J44" i="8"/>
  <c r="H44" i="8"/>
  <c r="F44" i="8"/>
  <c r="D44" i="8"/>
  <c r="J41" i="8"/>
  <c r="H41" i="8"/>
  <c r="D41" i="8"/>
  <c r="I37" i="8"/>
  <c r="J48" i="8" s="1"/>
  <c r="G37" i="8"/>
  <c r="H43" i="8" s="1"/>
  <c r="E37" i="8"/>
  <c r="F42" i="8" s="1"/>
  <c r="C37" i="8"/>
  <c r="D42" i="8" s="1"/>
  <c r="J34" i="8"/>
  <c r="H34" i="8"/>
  <c r="F34" i="8"/>
  <c r="D34" i="8"/>
  <c r="J33" i="8"/>
  <c r="H33" i="8"/>
  <c r="F33" i="8"/>
  <c r="D33" i="8"/>
  <c r="J31" i="8"/>
  <c r="H31" i="8"/>
  <c r="F31" i="8"/>
  <c r="D31" i="8"/>
  <c r="J28" i="8"/>
  <c r="H28" i="8"/>
  <c r="F28" i="8"/>
  <c r="D28" i="8"/>
  <c r="I24" i="8"/>
  <c r="G24" i="8"/>
  <c r="H29" i="8" s="1"/>
  <c r="E24" i="8"/>
  <c r="F29" i="8" s="1"/>
  <c r="C24" i="8"/>
  <c r="D36" i="8" s="1"/>
  <c r="I23" i="8"/>
  <c r="I14" i="8"/>
  <c r="E43" i="7"/>
  <c r="H41" i="7"/>
  <c r="F41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2" i="7"/>
  <c r="I22" i="7"/>
  <c r="G22" i="7"/>
  <c r="E22" i="7"/>
  <c r="J21" i="7"/>
  <c r="H21" i="7"/>
  <c r="F21" i="7"/>
  <c r="D21" i="7"/>
  <c r="K18" i="7"/>
  <c r="I18" i="7"/>
  <c r="G18" i="7"/>
  <c r="E18" i="7"/>
  <c r="K17" i="7"/>
  <c r="I17" i="7"/>
  <c r="G17" i="7"/>
  <c r="E17" i="7"/>
  <c r="K15" i="7"/>
  <c r="I15" i="7"/>
  <c r="G15" i="7"/>
  <c r="E15" i="7"/>
  <c r="K12" i="7"/>
  <c r="I12" i="7"/>
  <c r="G12" i="7"/>
  <c r="E12" i="7"/>
  <c r="J8" i="7"/>
  <c r="K13" i="7" s="1"/>
  <c r="H8" i="7"/>
  <c r="I20" i="7" s="1"/>
  <c r="F8" i="7"/>
  <c r="G20" i="7" s="1"/>
  <c r="D8" i="7"/>
  <c r="E20" i="7" s="1"/>
  <c r="I51" i="6"/>
  <c r="J54" i="6" s="1"/>
  <c r="G51" i="6"/>
  <c r="H54" i="6" s="1"/>
  <c r="E51" i="6"/>
  <c r="F54" i="6" s="1"/>
  <c r="C51" i="6"/>
  <c r="D53" i="6" s="1"/>
  <c r="J47" i="6"/>
  <c r="H47" i="6"/>
  <c r="F47" i="6"/>
  <c r="D47" i="6"/>
  <c r="J46" i="6"/>
  <c r="H46" i="6"/>
  <c r="F46" i="6"/>
  <c r="D46" i="6"/>
  <c r="J44" i="6"/>
  <c r="H44" i="6"/>
  <c r="F44" i="6"/>
  <c r="D44" i="6"/>
  <c r="J41" i="6"/>
  <c r="H41" i="6"/>
  <c r="F41" i="6"/>
  <c r="D41" i="6"/>
  <c r="I37" i="6"/>
  <c r="G37" i="6"/>
  <c r="H40" i="6" s="1"/>
  <c r="E37" i="6"/>
  <c r="F40" i="6" s="1"/>
  <c r="C37" i="6"/>
  <c r="D45" i="6" s="1"/>
  <c r="J34" i="6"/>
  <c r="H34" i="6"/>
  <c r="F34" i="6"/>
  <c r="D34" i="6"/>
  <c r="J33" i="6"/>
  <c r="H33" i="6"/>
  <c r="F33" i="6"/>
  <c r="D33" i="6"/>
  <c r="J31" i="6"/>
  <c r="H31" i="6"/>
  <c r="F31" i="6"/>
  <c r="D31" i="6"/>
  <c r="J28" i="6"/>
  <c r="F28" i="6"/>
  <c r="D28" i="6"/>
  <c r="G27" i="6"/>
  <c r="H28" i="6" s="1"/>
  <c r="I24" i="6"/>
  <c r="J36" i="6" s="1"/>
  <c r="E24" i="6"/>
  <c r="C24" i="6"/>
  <c r="D29" i="6" s="1"/>
  <c r="I23" i="6"/>
  <c r="G23" i="6"/>
  <c r="G23" i="15" s="1"/>
  <c r="E23" i="6"/>
  <c r="E23" i="15" s="1"/>
  <c r="I14" i="6"/>
  <c r="I14" i="15" s="1"/>
  <c r="G14" i="6"/>
  <c r="G14" i="15" s="1"/>
  <c r="E14" i="6"/>
  <c r="E14" i="15" s="1"/>
  <c r="J48" i="5"/>
  <c r="J51" i="5" s="1"/>
  <c r="J53" i="5" s="1"/>
  <c r="J41" i="5"/>
  <c r="K44" i="5" s="1"/>
  <c r="H41" i="5"/>
  <c r="H48" i="5" s="1"/>
  <c r="H51" i="5" s="1"/>
  <c r="H53" i="5" s="1"/>
  <c r="F41" i="5"/>
  <c r="F48" i="5" s="1"/>
  <c r="F51" i="5" s="1"/>
  <c r="F53" i="5" s="1"/>
  <c r="D41" i="5"/>
  <c r="D48" i="5" s="1"/>
  <c r="D51" i="5" s="1"/>
  <c r="D53" i="5" s="1"/>
  <c r="J19" i="5"/>
  <c r="K24" i="5" s="1"/>
  <c r="H19" i="5"/>
  <c r="I29" i="5" s="1"/>
  <c r="F19" i="5"/>
  <c r="G23" i="5" s="1"/>
  <c r="D19" i="5"/>
  <c r="J8" i="5"/>
  <c r="K16" i="5" s="1"/>
  <c r="H8" i="5"/>
  <c r="I14" i="5" s="1"/>
  <c r="F8" i="5"/>
  <c r="G14" i="5" s="1"/>
  <c r="D8" i="5"/>
  <c r="E17" i="5" s="1"/>
  <c r="K58" i="4"/>
  <c r="L59" i="4" s="1"/>
  <c r="I58" i="4"/>
  <c r="J59" i="4" s="1"/>
  <c r="G58" i="4"/>
  <c r="H60" i="4" s="1"/>
  <c r="E58" i="4"/>
  <c r="F59" i="4" s="1"/>
  <c r="K46" i="4"/>
  <c r="L52" i="4" s="1"/>
  <c r="I46" i="4"/>
  <c r="J52" i="4" s="1"/>
  <c r="G46" i="4"/>
  <c r="E46" i="4"/>
  <c r="F49" i="4" s="1"/>
  <c r="K40" i="4"/>
  <c r="L43" i="4" s="1"/>
  <c r="I40" i="4"/>
  <c r="J42" i="4" s="1"/>
  <c r="G40" i="4"/>
  <c r="H42" i="4" s="1"/>
  <c r="E40" i="4"/>
  <c r="F43" i="4" s="1"/>
  <c r="F33" i="4"/>
  <c r="K32" i="4"/>
  <c r="K30" i="4" s="1"/>
  <c r="I30" i="4"/>
  <c r="G30" i="4"/>
  <c r="H34" i="4" s="1"/>
  <c r="E30" i="4"/>
  <c r="F38" i="4" s="1"/>
  <c r="H21" i="4"/>
  <c r="H20" i="4"/>
  <c r="K18" i="4"/>
  <c r="L25" i="4" s="1"/>
  <c r="I18" i="4"/>
  <c r="J19" i="4" s="1"/>
  <c r="G18" i="4"/>
  <c r="H25" i="4" s="1"/>
  <c r="E18" i="4"/>
  <c r="F25" i="4" s="1"/>
  <c r="J13" i="4"/>
  <c r="K10" i="4"/>
  <c r="K8" i="4" s="1"/>
  <c r="L11" i="4" s="1"/>
  <c r="E10" i="4"/>
  <c r="I8" i="4"/>
  <c r="J15" i="4" s="1"/>
  <c r="G8" i="4"/>
  <c r="H13" i="4" s="1"/>
  <c r="K60" i="3"/>
  <c r="L64" i="3" s="1"/>
  <c r="I60" i="3"/>
  <c r="J65" i="3" s="1"/>
  <c r="G60" i="3"/>
  <c r="H67" i="3" s="1"/>
  <c r="F60" i="3"/>
  <c r="E60" i="3"/>
  <c r="M60" i="3"/>
  <c r="H57" i="3"/>
  <c r="K50" i="3"/>
  <c r="L58" i="3" s="1"/>
  <c r="I50" i="3"/>
  <c r="J58" i="3" s="1"/>
  <c r="G50" i="3"/>
  <c r="H58" i="3" s="1"/>
  <c r="E50" i="3"/>
  <c r="M50" i="3"/>
  <c r="K40" i="3"/>
  <c r="L42" i="3" s="1"/>
  <c r="I40" i="3"/>
  <c r="J47" i="3" s="1"/>
  <c r="G40" i="3"/>
  <c r="H45" i="3" s="1"/>
  <c r="E40" i="3"/>
  <c r="F44" i="3" s="1"/>
  <c r="M40" i="3"/>
  <c r="K28" i="3"/>
  <c r="L35" i="3" s="1"/>
  <c r="I28" i="3"/>
  <c r="J35" i="3" s="1"/>
  <c r="G28" i="3"/>
  <c r="H33" i="3" s="1"/>
  <c r="E28" i="3"/>
  <c r="F33" i="3" s="1"/>
  <c r="M28" i="3"/>
  <c r="K18" i="3"/>
  <c r="L25" i="3" s="1"/>
  <c r="I18" i="3"/>
  <c r="J25" i="3" s="1"/>
  <c r="G18" i="3"/>
  <c r="H19" i="3" s="1"/>
  <c r="E18" i="3"/>
  <c r="F23" i="3" s="1"/>
  <c r="M18" i="3"/>
  <c r="L15" i="3"/>
  <c r="K8" i="3"/>
  <c r="L16" i="3" s="1"/>
  <c r="I8" i="3"/>
  <c r="J16" i="3" s="1"/>
  <c r="G8" i="3"/>
  <c r="H16" i="3" s="1"/>
  <c r="E8" i="3"/>
  <c r="F13" i="3" s="1"/>
  <c r="M8" i="3"/>
  <c r="H58" i="11"/>
  <c r="H53" i="11"/>
  <c r="P51" i="11"/>
  <c r="P55" i="11" s="1"/>
  <c r="H47" i="11"/>
  <c r="P29" i="11"/>
  <c r="P20" i="11"/>
  <c r="P15" i="11"/>
  <c r="H10" i="11"/>
  <c r="P9" i="11"/>
  <c r="F48" i="12"/>
  <c r="D48" i="12"/>
  <c r="B48" i="12"/>
  <c r="F33" i="12"/>
  <c r="D33" i="12"/>
  <c r="B33" i="12"/>
  <c r="F47" i="10" l="1"/>
  <c r="I43" i="9"/>
  <c r="H41" i="14"/>
  <c r="I43" i="14" s="1"/>
  <c r="F21" i="14"/>
  <c r="I23" i="15"/>
  <c r="I12" i="14"/>
  <c r="K15" i="14"/>
  <c r="F23" i="4"/>
  <c r="J11" i="4"/>
  <c r="L37" i="7"/>
  <c r="L41" i="7" s="1"/>
  <c r="L47" i="7" s="1"/>
  <c r="L50" i="7" s="1"/>
  <c r="L52" i="7" s="1"/>
  <c r="L52" i="14" s="1"/>
  <c r="L45" i="6"/>
  <c r="L49" i="6"/>
  <c r="M28" i="14"/>
  <c r="D42" i="6"/>
  <c r="H30" i="8"/>
  <c r="M17" i="5"/>
  <c r="M10" i="5"/>
  <c r="M16" i="5"/>
  <c r="M13" i="5"/>
  <c r="M12" i="5"/>
  <c r="M11" i="5"/>
  <c r="F43" i="6"/>
  <c r="J28" i="15"/>
  <c r="N12" i="4"/>
  <c r="N11" i="4"/>
  <c r="N10" i="4"/>
  <c r="N16" i="4"/>
  <c r="N9" i="4"/>
  <c r="N15" i="4"/>
  <c r="N13" i="4"/>
  <c r="L51" i="5"/>
  <c r="L53" i="5" s="1"/>
  <c r="L43" i="8"/>
  <c r="L44" i="3"/>
  <c r="G11" i="5"/>
  <c r="K31" i="14"/>
  <c r="E47" i="10"/>
  <c r="N25" i="4"/>
  <c r="N23" i="4"/>
  <c r="N26" i="4"/>
  <c r="N22" i="4"/>
  <c r="N21" i="4"/>
  <c r="N19" i="4"/>
  <c r="K53" i="15"/>
  <c r="K51" i="15" s="1"/>
  <c r="L54" i="15" s="1"/>
  <c r="P49" i="11"/>
  <c r="P45" i="11"/>
  <c r="J36" i="3"/>
  <c r="H33" i="4"/>
  <c r="L42" i="4"/>
  <c r="L40" i="4" s="1"/>
  <c r="F48" i="4"/>
  <c r="I12" i="5"/>
  <c r="F8" i="11"/>
  <c r="F6" i="11" s="1"/>
  <c r="M45" i="11"/>
  <c r="N38" i="4"/>
  <c r="N32" i="4"/>
  <c r="N37" i="4"/>
  <c r="N35" i="4"/>
  <c r="N34" i="4"/>
  <c r="N33" i="4"/>
  <c r="N31" i="4"/>
  <c r="F26" i="4"/>
  <c r="H35" i="4"/>
  <c r="H43" i="4"/>
  <c r="H59" i="4"/>
  <c r="I22" i="5"/>
  <c r="D35" i="6"/>
  <c r="I21" i="7"/>
  <c r="J10" i="3"/>
  <c r="H9" i="4"/>
  <c r="H38" i="4"/>
  <c r="J43" i="4"/>
  <c r="J40" i="4" s="1"/>
  <c r="G16" i="5"/>
  <c r="G25" i="5"/>
  <c r="I13" i="9"/>
  <c r="K21" i="9"/>
  <c r="N55" i="4"/>
  <c r="N48" i="4"/>
  <c r="N54" i="4"/>
  <c r="N52" i="4"/>
  <c r="N51" i="4"/>
  <c r="N50" i="4"/>
  <c r="N49" i="4"/>
  <c r="F52" i="4"/>
  <c r="G31" i="5"/>
  <c r="G24" i="6"/>
  <c r="H36" i="6" s="1"/>
  <c r="G15" i="9"/>
  <c r="L46" i="15"/>
  <c r="M31" i="14"/>
  <c r="L21" i="14"/>
  <c r="M18" i="14"/>
  <c r="L8" i="14"/>
  <c r="M13" i="14" s="1"/>
  <c r="L47" i="15"/>
  <c r="K37" i="15"/>
  <c r="L40" i="15" s="1"/>
  <c r="L31" i="15"/>
  <c r="K24" i="15"/>
  <c r="L36" i="15" s="1"/>
  <c r="G47" i="10"/>
  <c r="H10" i="3"/>
  <c r="H15" i="3"/>
  <c r="N22" i="3"/>
  <c r="N23" i="3"/>
  <c r="N26" i="3"/>
  <c r="N21" i="3"/>
  <c r="N25" i="3"/>
  <c r="N20" i="3"/>
  <c r="N19" i="3"/>
  <c r="H26" i="3"/>
  <c r="N58" i="3"/>
  <c r="N53" i="3"/>
  <c r="N57" i="3"/>
  <c r="N52" i="3"/>
  <c r="N55" i="3"/>
  <c r="N51" i="3"/>
  <c r="N54" i="3"/>
  <c r="J54" i="3"/>
  <c r="N64" i="3"/>
  <c r="N61" i="3"/>
  <c r="N68" i="3"/>
  <c r="N63" i="3"/>
  <c r="N65" i="3"/>
  <c r="N67" i="3"/>
  <c r="N62" i="3"/>
  <c r="J68" i="3"/>
  <c r="N16" i="3"/>
  <c r="N11" i="3"/>
  <c r="N15" i="3"/>
  <c r="N10" i="3"/>
  <c r="N12" i="3"/>
  <c r="N13" i="3"/>
  <c r="N9" i="3"/>
  <c r="L19" i="3"/>
  <c r="N35" i="3"/>
  <c r="N30" i="3"/>
  <c r="N33" i="3"/>
  <c r="N31" i="3"/>
  <c r="N29" i="3"/>
  <c r="N32" i="3"/>
  <c r="N36" i="3"/>
  <c r="N47" i="3"/>
  <c r="N42" i="3"/>
  <c r="N43" i="3"/>
  <c r="N45" i="3"/>
  <c r="N41" i="3"/>
  <c r="N48" i="3"/>
  <c r="N44" i="3"/>
  <c r="J51" i="3"/>
  <c r="J57" i="3"/>
  <c r="J12" i="3"/>
  <c r="H25" i="3"/>
  <c r="J52" i="3"/>
  <c r="J64" i="3"/>
  <c r="O45" i="11"/>
  <c r="N59" i="4"/>
  <c r="N58" i="4" s="1"/>
  <c r="N43" i="4"/>
  <c r="N40" i="4" s="1"/>
  <c r="M25" i="14"/>
  <c r="M29" i="14"/>
  <c r="M32" i="14"/>
  <c r="L33" i="15"/>
  <c r="L34" i="15"/>
  <c r="M15" i="14"/>
  <c r="M12" i="14"/>
  <c r="M30" i="14"/>
  <c r="M17" i="14"/>
  <c r="L44" i="15"/>
  <c r="L41" i="15"/>
  <c r="L28" i="15"/>
  <c r="M24" i="14"/>
  <c r="M27" i="14"/>
  <c r="M26" i="14"/>
  <c r="G31" i="14"/>
  <c r="D8" i="14"/>
  <c r="E14" i="14" s="1"/>
  <c r="E17" i="14"/>
  <c r="D28" i="15"/>
  <c r="D44" i="15"/>
  <c r="J41" i="15"/>
  <c r="E51" i="15"/>
  <c r="F54" i="15" s="1"/>
  <c r="F31" i="15"/>
  <c r="H47" i="15"/>
  <c r="H31" i="15"/>
  <c r="F46" i="15"/>
  <c r="F41" i="14"/>
  <c r="G43" i="14" s="1"/>
  <c r="G11" i="9"/>
  <c r="G14" i="9"/>
  <c r="G21" i="9"/>
  <c r="G24" i="14"/>
  <c r="G15" i="14"/>
  <c r="I24" i="14"/>
  <c r="E27" i="14"/>
  <c r="E31" i="14"/>
  <c r="I32" i="14"/>
  <c r="K11" i="9"/>
  <c r="I21" i="9"/>
  <c r="G17" i="14"/>
  <c r="G28" i="14"/>
  <c r="I17" i="14"/>
  <c r="M21" i="9"/>
  <c r="I19" i="9"/>
  <c r="E15" i="14"/>
  <c r="M16" i="9"/>
  <c r="M43" i="9"/>
  <c r="M11" i="9"/>
  <c r="M19" i="9"/>
  <c r="L29" i="8"/>
  <c r="L30" i="8"/>
  <c r="H42" i="8"/>
  <c r="H45" i="8"/>
  <c r="D29" i="8"/>
  <c r="F43" i="8"/>
  <c r="H46" i="15"/>
  <c r="L45" i="8"/>
  <c r="F40" i="8"/>
  <c r="D48" i="8"/>
  <c r="F44" i="15"/>
  <c r="F28" i="15"/>
  <c r="F27" i="8"/>
  <c r="F35" i="8"/>
  <c r="D34" i="15"/>
  <c r="J34" i="15"/>
  <c r="H49" i="8"/>
  <c r="H33" i="15"/>
  <c r="F47" i="15"/>
  <c r="L35" i="8"/>
  <c r="D31" i="15"/>
  <c r="J33" i="15"/>
  <c r="L27" i="8"/>
  <c r="L36" i="8"/>
  <c r="L40" i="8"/>
  <c r="L48" i="8"/>
  <c r="L49" i="8"/>
  <c r="L42" i="8"/>
  <c r="E16" i="7"/>
  <c r="E21" i="7"/>
  <c r="K24" i="14"/>
  <c r="K32" i="14"/>
  <c r="I13" i="7"/>
  <c r="K12" i="14"/>
  <c r="E30" i="14"/>
  <c r="I31" i="14"/>
  <c r="G11" i="7"/>
  <c r="G14" i="7"/>
  <c r="K27" i="14"/>
  <c r="K11" i="7"/>
  <c r="E18" i="14"/>
  <c r="I26" i="14"/>
  <c r="E29" i="14"/>
  <c r="I30" i="14"/>
  <c r="K19" i="7"/>
  <c r="K21" i="7"/>
  <c r="K26" i="14"/>
  <c r="G29" i="14"/>
  <c r="M21" i="7"/>
  <c r="E12" i="14"/>
  <c r="I18" i="14"/>
  <c r="H21" i="14"/>
  <c r="I25" i="14"/>
  <c r="E28" i="14"/>
  <c r="G12" i="14"/>
  <c r="K25" i="14"/>
  <c r="K29" i="14"/>
  <c r="G32" i="14"/>
  <c r="M11" i="7"/>
  <c r="M19" i="7"/>
  <c r="M20" i="7"/>
  <c r="M13" i="7"/>
  <c r="M14" i="7"/>
  <c r="D27" i="6"/>
  <c r="H43" i="6"/>
  <c r="D33" i="15"/>
  <c r="I37" i="15"/>
  <c r="J48" i="15" s="1"/>
  <c r="J47" i="15"/>
  <c r="J46" i="15"/>
  <c r="F53" i="6"/>
  <c r="F33" i="15"/>
  <c r="H44" i="15"/>
  <c r="H27" i="6"/>
  <c r="J29" i="6"/>
  <c r="D32" i="6"/>
  <c r="F48" i="6"/>
  <c r="J53" i="6"/>
  <c r="J51" i="6" s="1"/>
  <c r="C24" i="15"/>
  <c r="D36" i="15" s="1"/>
  <c r="F34" i="15"/>
  <c r="J44" i="15"/>
  <c r="G51" i="15"/>
  <c r="H54" i="15" s="1"/>
  <c r="H34" i="15"/>
  <c r="D46" i="15"/>
  <c r="D47" i="15"/>
  <c r="D30" i="6"/>
  <c r="J32" i="6"/>
  <c r="G27" i="15"/>
  <c r="G24" i="15" s="1"/>
  <c r="F51" i="6"/>
  <c r="I24" i="15"/>
  <c r="J29" i="15" s="1"/>
  <c r="D41" i="15"/>
  <c r="H41" i="15"/>
  <c r="L29" i="6"/>
  <c r="D43" i="6"/>
  <c r="J31" i="15"/>
  <c r="L30" i="6"/>
  <c r="L40" i="6"/>
  <c r="L48" i="6"/>
  <c r="L32" i="6"/>
  <c r="L42" i="6"/>
  <c r="L43" i="6"/>
  <c r="L27" i="6"/>
  <c r="L35" i="6"/>
  <c r="L53" i="6"/>
  <c r="L51" i="6" s="1"/>
  <c r="K11" i="5"/>
  <c r="G17" i="5"/>
  <c r="G21" i="5"/>
  <c r="K25" i="5"/>
  <c r="I31" i="5"/>
  <c r="G12" i="5"/>
  <c r="K17" i="5"/>
  <c r="G22" i="5"/>
  <c r="G27" i="5"/>
  <c r="I27" i="5"/>
  <c r="M21" i="5"/>
  <c r="K12" i="5"/>
  <c r="K27" i="5"/>
  <c r="M22" i="5"/>
  <c r="K13" i="5"/>
  <c r="K23" i="5"/>
  <c r="K29" i="5"/>
  <c r="M25" i="5"/>
  <c r="K14" i="5"/>
  <c r="M31" i="5"/>
  <c r="G10" i="5"/>
  <c r="G24" i="5"/>
  <c r="G30" i="5"/>
  <c r="I44" i="5"/>
  <c r="M27" i="5"/>
  <c r="M29" i="5"/>
  <c r="M30" i="5"/>
  <c r="M23" i="5"/>
  <c r="L31" i="4"/>
  <c r="L37" i="4"/>
  <c r="L34" i="4"/>
  <c r="L33" i="4"/>
  <c r="H58" i="4"/>
  <c r="J21" i="4"/>
  <c r="L48" i="4"/>
  <c r="F22" i="4"/>
  <c r="L49" i="4"/>
  <c r="F55" i="4"/>
  <c r="J23" i="4"/>
  <c r="F37" i="4"/>
  <c r="F50" i="4"/>
  <c r="F46" i="4" s="1"/>
  <c r="H12" i="4"/>
  <c r="H37" i="4"/>
  <c r="F42" i="4"/>
  <c r="F40" i="4" s="1"/>
  <c r="J51" i="4"/>
  <c r="L60" i="4"/>
  <c r="L58" i="4" s="1"/>
  <c r="L55" i="4"/>
  <c r="J25" i="4"/>
  <c r="L32" i="4"/>
  <c r="L51" i="4"/>
  <c r="L41" i="3"/>
  <c r="L45" i="3"/>
  <c r="H53" i="3"/>
  <c r="H62" i="3"/>
  <c r="L21" i="3"/>
  <c r="F9" i="3"/>
  <c r="F22" i="3"/>
  <c r="J31" i="3"/>
  <c r="F42" i="3"/>
  <c r="L47" i="3"/>
  <c r="H54" i="3"/>
  <c r="H23" i="3"/>
  <c r="L31" i="3"/>
  <c r="L23" i="3"/>
  <c r="J33" i="3"/>
  <c r="F43" i="3"/>
  <c r="L48" i="3"/>
  <c r="L54" i="3"/>
  <c r="L33" i="3"/>
  <c r="L43" i="3"/>
  <c r="F12" i="3"/>
  <c r="F20" i="3"/>
  <c r="L26" i="3"/>
  <c r="F29" i="3"/>
  <c r="L36" i="3"/>
  <c r="F41" i="3"/>
  <c r="L52" i="3"/>
  <c r="H12" i="3"/>
  <c r="J20" i="3"/>
  <c r="J29" i="3"/>
  <c r="H41" i="3"/>
  <c r="P27" i="11"/>
  <c r="P33" i="11"/>
  <c r="L37" i="11"/>
  <c r="N37" i="11"/>
  <c r="O37" i="11"/>
  <c r="M37" i="11"/>
  <c r="L27" i="11"/>
  <c r="M27" i="11"/>
  <c r="N27" i="11"/>
  <c r="O27" i="11"/>
  <c r="P6" i="11"/>
  <c r="H44" i="11"/>
  <c r="H8" i="11"/>
  <c r="H6" i="11" s="1"/>
  <c r="J42" i="6"/>
  <c r="J43" i="6"/>
  <c r="J49" i="6"/>
  <c r="J40" i="6"/>
  <c r="J45" i="6"/>
  <c r="J48" i="6"/>
  <c r="L19" i="4"/>
  <c r="L11" i="3"/>
  <c r="L9" i="3"/>
  <c r="L12" i="3"/>
  <c r="L10" i="3"/>
  <c r="J26" i="3"/>
  <c r="H30" i="3"/>
  <c r="H35" i="3"/>
  <c r="F60" i="4"/>
  <c r="F58" i="4" s="1"/>
  <c r="F8" i="14"/>
  <c r="G13" i="14" s="1"/>
  <c r="H31" i="3"/>
  <c r="H36" i="3"/>
  <c r="L63" i="3"/>
  <c r="L61" i="3"/>
  <c r="L68" i="3"/>
  <c r="L65" i="3"/>
  <c r="L62" i="3"/>
  <c r="E27" i="5"/>
  <c r="E23" i="5"/>
  <c r="E29" i="5"/>
  <c r="E30" i="5"/>
  <c r="E24" i="5"/>
  <c r="E21" i="5"/>
  <c r="E22" i="5"/>
  <c r="J8" i="14"/>
  <c r="K14" i="14" s="1"/>
  <c r="K17" i="14"/>
  <c r="P37" i="11"/>
  <c r="J22" i="3"/>
  <c r="H47" i="3"/>
  <c r="H44" i="3"/>
  <c r="H42" i="3"/>
  <c r="F54" i="3"/>
  <c r="F52" i="3"/>
  <c r="F53" i="3"/>
  <c r="F51" i="3"/>
  <c r="E8" i="4"/>
  <c r="H40" i="4"/>
  <c r="G8" i="5"/>
  <c r="E25" i="5"/>
  <c r="J63" i="3"/>
  <c r="J61" i="3"/>
  <c r="H51" i="4"/>
  <c r="H52" i="4"/>
  <c r="H54" i="4"/>
  <c r="H55" i="4"/>
  <c r="H48" i="4"/>
  <c r="L13" i="3"/>
  <c r="F55" i="3"/>
  <c r="J67" i="3"/>
  <c r="H15" i="4"/>
  <c r="H16" i="4"/>
  <c r="H10" i="4"/>
  <c r="J34" i="4"/>
  <c r="J31" i="4"/>
  <c r="J35" i="4"/>
  <c r="J32" i="4"/>
  <c r="J37" i="4"/>
  <c r="J33" i="4"/>
  <c r="E12" i="5"/>
  <c r="E14" i="5"/>
  <c r="E16" i="5"/>
  <c r="E10" i="5"/>
  <c r="J23" i="3"/>
  <c r="H32" i="3"/>
  <c r="L67" i="3"/>
  <c r="L10" i="4"/>
  <c r="L26" i="4"/>
  <c r="L22" i="4"/>
  <c r="L20" i="4"/>
  <c r="L23" i="4"/>
  <c r="L21" i="4"/>
  <c r="J21" i="3"/>
  <c r="E11" i="5"/>
  <c r="H43" i="3"/>
  <c r="H48" i="3"/>
  <c r="J62" i="3"/>
  <c r="L16" i="4"/>
  <c r="L12" i="4"/>
  <c r="L9" i="4"/>
  <c r="H11" i="4"/>
  <c r="L15" i="4"/>
  <c r="J38" i="4"/>
  <c r="H49" i="4"/>
  <c r="E31" i="5"/>
  <c r="F36" i="6"/>
  <c r="F32" i="6"/>
  <c r="F29" i="6"/>
  <c r="F30" i="6"/>
  <c r="F27" i="6"/>
  <c r="F35" i="6"/>
  <c r="F32" i="4"/>
  <c r="L38" i="4"/>
  <c r="J30" i="8"/>
  <c r="J35" i="8"/>
  <c r="J27" i="8"/>
  <c r="J36" i="8"/>
  <c r="J32" i="8"/>
  <c r="J29" i="8"/>
  <c r="D50" i="9"/>
  <c r="H8" i="14"/>
  <c r="I16" i="14" s="1"/>
  <c r="J15" i="3"/>
  <c r="H20" i="3"/>
  <c r="H22" i="3"/>
  <c r="F30" i="3"/>
  <c r="F32" i="3"/>
  <c r="J43" i="3"/>
  <c r="J45" i="3"/>
  <c r="J48" i="3"/>
  <c r="H51" i="3"/>
  <c r="L57" i="3"/>
  <c r="H65" i="3"/>
  <c r="H68" i="3"/>
  <c r="J10" i="4"/>
  <c r="F20" i="4"/>
  <c r="H32" i="4"/>
  <c r="F35" i="4"/>
  <c r="J48" i="4"/>
  <c r="F54" i="4"/>
  <c r="J55" i="4"/>
  <c r="J60" i="4"/>
  <c r="J58" i="4" s="1"/>
  <c r="I11" i="5"/>
  <c r="I13" i="5"/>
  <c r="I17" i="5"/>
  <c r="K22" i="5"/>
  <c r="I25" i="5"/>
  <c r="K31" i="5"/>
  <c r="J35" i="6"/>
  <c r="D48" i="6"/>
  <c r="D40" i="6"/>
  <c r="D49" i="6"/>
  <c r="E19" i="7"/>
  <c r="E11" i="7"/>
  <c r="E13" i="7"/>
  <c r="E14" i="7"/>
  <c r="F50" i="9"/>
  <c r="F47" i="14"/>
  <c r="K28" i="14"/>
  <c r="F49" i="6"/>
  <c r="F45" i="6"/>
  <c r="F42" i="6"/>
  <c r="E21" i="9"/>
  <c r="E15" i="9"/>
  <c r="E11" i="9"/>
  <c r="E20" i="9"/>
  <c r="E16" i="9"/>
  <c r="E13" i="9"/>
  <c r="E14" i="9"/>
  <c r="E19" i="9"/>
  <c r="D21" i="14"/>
  <c r="E26" i="14"/>
  <c r="I27" i="14"/>
  <c r="H9" i="3"/>
  <c r="F11" i="3"/>
  <c r="L20" i="3"/>
  <c r="L22" i="3"/>
  <c r="J30" i="3"/>
  <c r="L32" i="3"/>
  <c r="L51" i="3"/>
  <c r="J53" i="3"/>
  <c r="H55" i="3"/>
  <c r="H61" i="3"/>
  <c r="H63" i="3"/>
  <c r="J9" i="4"/>
  <c r="J12" i="4"/>
  <c r="J16" i="4"/>
  <c r="F19" i="4"/>
  <c r="F18" i="4" s="1"/>
  <c r="J20" i="4"/>
  <c r="H22" i="4"/>
  <c r="H26" i="4"/>
  <c r="F34" i="4"/>
  <c r="J50" i="4"/>
  <c r="J54" i="4"/>
  <c r="I10" i="5"/>
  <c r="I16" i="5"/>
  <c r="I21" i="5"/>
  <c r="I24" i="5"/>
  <c r="I30" i="5"/>
  <c r="J27" i="6"/>
  <c r="D36" i="6"/>
  <c r="D24" i="6" s="1"/>
  <c r="K43" i="9"/>
  <c r="J47" i="9"/>
  <c r="J50" i="9" s="1"/>
  <c r="J52" i="9" s="1"/>
  <c r="C51" i="15"/>
  <c r="D54" i="15" s="1"/>
  <c r="J9" i="3"/>
  <c r="J11" i="3"/>
  <c r="H13" i="3"/>
  <c r="F19" i="3"/>
  <c r="L30" i="3"/>
  <c r="J42" i="3"/>
  <c r="L53" i="3"/>
  <c r="J55" i="3"/>
  <c r="H19" i="4"/>
  <c r="J22" i="4"/>
  <c r="J26" i="4"/>
  <c r="L35" i="4"/>
  <c r="L30" i="4" s="1"/>
  <c r="L50" i="4"/>
  <c r="L54" i="4"/>
  <c r="K10" i="5"/>
  <c r="K21" i="5"/>
  <c r="G29" i="5"/>
  <c r="H30" i="6"/>
  <c r="H49" i="6"/>
  <c r="H45" i="6"/>
  <c r="H48" i="6"/>
  <c r="H42" i="6"/>
  <c r="J43" i="8"/>
  <c r="J40" i="8"/>
  <c r="J49" i="8"/>
  <c r="J45" i="8"/>
  <c r="J42" i="8"/>
  <c r="I53" i="8"/>
  <c r="E37" i="15"/>
  <c r="F49" i="15" s="1"/>
  <c r="K18" i="14"/>
  <c r="J13" i="3"/>
  <c r="F21" i="3"/>
  <c r="F31" i="3"/>
  <c r="J44" i="3"/>
  <c r="L55" i="3"/>
  <c r="J30" i="6"/>
  <c r="D54" i="6"/>
  <c r="D51" i="6" s="1"/>
  <c r="G37" i="15"/>
  <c r="J21" i="14"/>
  <c r="G25" i="14"/>
  <c r="K16" i="7"/>
  <c r="G19" i="7"/>
  <c r="K20" i="7"/>
  <c r="G21" i="7"/>
  <c r="J36" i="7"/>
  <c r="G43" i="7"/>
  <c r="F32" i="8"/>
  <c r="F36" i="8"/>
  <c r="D45" i="8"/>
  <c r="D49" i="8"/>
  <c r="I16" i="9"/>
  <c r="I20" i="9"/>
  <c r="E43" i="9"/>
  <c r="E24" i="15"/>
  <c r="C37" i="15"/>
  <c r="D48" i="15" s="1"/>
  <c r="G18" i="14"/>
  <c r="E24" i="14"/>
  <c r="G26" i="14"/>
  <c r="I28" i="14"/>
  <c r="K30" i="14"/>
  <c r="E32" i="14"/>
  <c r="H53" i="6"/>
  <c r="H51" i="6" s="1"/>
  <c r="I11" i="7"/>
  <c r="I19" i="7"/>
  <c r="J37" i="7"/>
  <c r="J37" i="14" s="1"/>
  <c r="I43" i="7"/>
  <c r="D27" i="8"/>
  <c r="H32" i="8"/>
  <c r="D35" i="8"/>
  <c r="H36" i="8"/>
  <c r="D40" i="8"/>
  <c r="F45" i="8"/>
  <c r="F49" i="8"/>
  <c r="I11" i="9"/>
  <c r="K16" i="9"/>
  <c r="G19" i="9"/>
  <c r="K20" i="9"/>
  <c r="G43" i="9"/>
  <c r="D41" i="14"/>
  <c r="E43" i="14" s="1"/>
  <c r="I14" i="7"/>
  <c r="H47" i="7"/>
  <c r="H27" i="8"/>
  <c r="D30" i="8"/>
  <c r="H35" i="8"/>
  <c r="H40" i="8"/>
  <c r="F48" i="8"/>
  <c r="K15" i="9"/>
  <c r="K19" i="9"/>
  <c r="E25" i="14"/>
  <c r="G27" i="14"/>
  <c r="G13" i="7"/>
  <c r="K14" i="7"/>
  <c r="F30" i="8"/>
  <c r="D43" i="8"/>
  <c r="H48" i="8"/>
  <c r="G13" i="9"/>
  <c r="K14" i="9"/>
  <c r="G16" i="7"/>
  <c r="I16" i="7"/>
  <c r="D32" i="8"/>
  <c r="G16" i="9"/>
  <c r="K21" i="14" l="1"/>
  <c r="E16" i="14"/>
  <c r="G8" i="9"/>
  <c r="E20" i="14"/>
  <c r="E21" i="14"/>
  <c r="E19" i="14"/>
  <c r="G14" i="14"/>
  <c r="E11" i="14"/>
  <c r="E13" i="14"/>
  <c r="H24" i="8"/>
  <c r="G16" i="14"/>
  <c r="M16" i="14"/>
  <c r="L37" i="14"/>
  <c r="G21" i="14"/>
  <c r="L50" i="14"/>
  <c r="M21" i="14"/>
  <c r="L47" i="14"/>
  <c r="N18" i="4"/>
  <c r="N46" i="4"/>
  <c r="H8" i="4"/>
  <c r="F40" i="3"/>
  <c r="F8" i="3"/>
  <c r="J27" i="15"/>
  <c r="L41" i="14"/>
  <c r="M43" i="14" s="1"/>
  <c r="M43" i="7"/>
  <c r="L53" i="15"/>
  <c r="L51" i="15" s="1"/>
  <c r="L42" i="15"/>
  <c r="L45" i="15"/>
  <c r="L35" i="15"/>
  <c r="M20" i="14"/>
  <c r="H40" i="3"/>
  <c r="L40" i="3"/>
  <c r="H18" i="4"/>
  <c r="H30" i="4"/>
  <c r="L49" i="15"/>
  <c r="H35" i="6"/>
  <c r="H29" i="6"/>
  <c r="L8" i="4"/>
  <c r="J18" i="3"/>
  <c r="J49" i="15"/>
  <c r="H32" i="6"/>
  <c r="G8" i="7"/>
  <c r="H37" i="6"/>
  <c r="K8" i="7"/>
  <c r="L43" i="15"/>
  <c r="N8" i="3"/>
  <c r="M11" i="14"/>
  <c r="M14" i="14"/>
  <c r="M19" i="14"/>
  <c r="L48" i="15"/>
  <c r="L27" i="15"/>
  <c r="L32" i="15"/>
  <c r="L30" i="15"/>
  <c r="L29" i="15"/>
  <c r="J28" i="3"/>
  <c r="N40" i="3"/>
  <c r="N28" i="3"/>
  <c r="N60" i="3"/>
  <c r="N50" i="3"/>
  <c r="N18" i="3"/>
  <c r="J32" i="15"/>
  <c r="H36" i="15"/>
  <c r="H29" i="15"/>
  <c r="J43" i="15"/>
  <c r="H28" i="15"/>
  <c r="J42" i="15"/>
  <c r="J40" i="15"/>
  <c r="H53" i="15"/>
  <c r="H51" i="15" s="1"/>
  <c r="J45" i="15"/>
  <c r="F53" i="15"/>
  <c r="F51" i="15" s="1"/>
  <c r="D27" i="15"/>
  <c r="D45" i="15"/>
  <c r="D40" i="15"/>
  <c r="J35" i="15"/>
  <c r="G20" i="14"/>
  <c r="K8" i="9"/>
  <c r="M8" i="9"/>
  <c r="L24" i="8"/>
  <c r="F37" i="8"/>
  <c r="F24" i="8"/>
  <c r="H37" i="8"/>
  <c r="J36" i="15"/>
  <c r="D32" i="15"/>
  <c r="D29" i="15"/>
  <c r="L37" i="8"/>
  <c r="K16" i="14"/>
  <c r="K20" i="14"/>
  <c r="M8" i="7"/>
  <c r="L24" i="6"/>
  <c r="D30" i="15"/>
  <c r="F37" i="6"/>
  <c r="J30" i="15"/>
  <c r="F40" i="15"/>
  <c r="D35" i="15"/>
  <c r="L37" i="6"/>
  <c r="K19" i="5"/>
  <c r="G19" i="5"/>
  <c r="K8" i="5"/>
  <c r="M19" i="5"/>
  <c r="M8" i="5"/>
  <c r="N30" i="4"/>
  <c r="L46" i="4"/>
  <c r="N8" i="4"/>
  <c r="J40" i="3"/>
  <c r="H50" i="3"/>
  <c r="J50" i="3"/>
  <c r="F36" i="15"/>
  <c r="F29" i="15"/>
  <c r="F30" i="15"/>
  <c r="I51" i="8"/>
  <c r="I53" i="15"/>
  <c r="F28" i="3"/>
  <c r="J41" i="7"/>
  <c r="J36" i="14"/>
  <c r="E8" i="9"/>
  <c r="H15" i="9" s="1"/>
  <c r="H18" i="3"/>
  <c r="F24" i="6"/>
  <c r="H46" i="4"/>
  <c r="L60" i="3"/>
  <c r="H28" i="3"/>
  <c r="J37" i="6"/>
  <c r="F43" i="15"/>
  <c r="F45" i="15"/>
  <c r="L28" i="3"/>
  <c r="D53" i="15"/>
  <c r="D51" i="15" s="1"/>
  <c r="I19" i="5"/>
  <c r="J8" i="4"/>
  <c r="D50" i="14"/>
  <c r="D52" i="9"/>
  <c r="D52" i="14" s="1"/>
  <c r="F50" i="3"/>
  <c r="E19" i="5"/>
  <c r="G19" i="14"/>
  <c r="G11" i="14"/>
  <c r="L8" i="3"/>
  <c r="L50" i="3"/>
  <c r="I13" i="14"/>
  <c r="I11" i="14"/>
  <c r="I19" i="14"/>
  <c r="E41" i="8"/>
  <c r="D37" i="8"/>
  <c r="I8" i="7"/>
  <c r="H45" i="15"/>
  <c r="H48" i="15"/>
  <c r="H40" i="15"/>
  <c r="I21" i="14"/>
  <c r="J37" i="8"/>
  <c r="F18" i="3"/>
  <c r="H49" i="15"/>
  <c r="J24" i="6"/>
  <c r="E8" i="7"/>
  <c r="H43" i="15"/>
  <c r="H30" i="15"/>
  <c r="H32" i="15"/>
  <c r="H35" i="15"/>
  <c r="F27" i="15"/>
  <c r="F48" i="15"/>
  <c r="H60" i="3"/>
  <c r="L18" i="3"/>
  <c r="F42" i="15"/>
  <c r="J24" i="8"/>
  <c r="H27" i="15"/>
  <c r="J30" i="4"/>
  <c r="I20" i="14"/>
  <c r="F50" i="14"/>
  <c r="F52" i="9"/>
  <c r="F52" i="14" s="1"/>
  <c r="F32" i="15"/>
  <c r="F35" i="15"/>
  <c r="I8" i="5"/>
  <c r="J46" i="4"/>
  <c r="L18" i="4"/>
  <c r="I14" i="14"/>
  <c r="F15" i="4"/>
  <c r="F16" i="4"/>
  <c r="F12" i="4"/>
  <c r="F13" i="4"/>
  <c r="H47" i="14"/>
  <c r="H50" i="7"/>
  <c r="I8" i="9"/>
  <c r="D24" i="8"/>
  <c r="D49" i="15"/>
  <c r="D42" i="15"/>
  <c r="D43" i="15"/>
  <c r="J8" i="3"/>
  <c r="J18" i="4"/>
  <c r="H8" i="3"/>
  <c r="H42" i="15"/>
  <c r="D37" i="6"/>
  <c r="F30" i="4"/>
  <c r="E8" i="5"/>
  <c r="J60" i="3"/>
  <c r="K19" i="14"/>
  <c r="K11" i="14"/>
  <c r="K13" i="14"/>
  <c r="F10" i="4"/>
  <c r="E8" i="14" l="1"/>
  <c r="L37" i="15"/>
  <c r="J37" i="15"/>
  <c r="H24" i="6"/>
  <c r="M8" i="14"/>
  <c r="L24" i="15"/>
  <c r="J24" i="15"/>
  <c r="D24" i="15"/>
  <c r="F37" i="15"/>
  <c r="D37" i="15"/>
  <c r="F8" i="4"/>
  <c r="I15" i="9"/>
  <c r="H15" i="14"/>
  <c r="I15" i="14" s="1"/>
  <c r="I8" i="14"/>
  <c r="I51" i="15"/>
  <c r="J54" i="15" s="1"/>
  <c r="F41" i="8"/>
  <c r="E41" i="15"/>
  <c r="F41" i="15" s="1"/>
  <c r="H37" i="15"/>
  <c r="J41" i="14"/>
  <c r="K43" i="14" s="1"/>
  <c r="J47" i="7"/>
  <c r="K43" i="7"/>
  <c r="K8" i="14"/>
  <c r="H24" i="15"/>
  <c r="H52" i="7"/>
  <c r="H52" i="14" s="1"/>
  <c r="H50" i="14"/>
  <c r="F24" i="15"/>
  <c r="G8" i="14"/>
  <c r="J53" i="15" l="1"/>
  <c r="J51" i="15" s="1"/>
  <c r="J47" i="14"/>
  <c r="J50" i="7"/>
  <c r="J50" i="14" l="1"/>
  <c r="J52" i="7"/>
  <c r="J52" i="14" s="1"/>
</calcChain>
</file>

<file path=xl/sharedStrings.xml><?xml version="1.0" encoding="utf-8"?>
<sst xmlns="http://schemas.openxmlformats.org/spreadsheetml/2006/main" count="757" uniqueCount="285">
  <si>
    <t>ECONOMIC INDICATORS</t>
  </si>
  <si>
    <r>
      <rPr>
        <b/>
        <sz val="9"/>
        <rFont val="Arial"/>
        <family val="2"/>
      </rPr>
      <t xml:space="preserve">GROSS NATIONAL INCOME (GNI) </t>
    </r>
    <r>
      <rPr>
        <b/>
        <vertAlign val="superscript"/>
        <sz val="9"/>
        <rFont val="Arial"/>
        <family val="2"/>
      </rPr>
      <t>1/</t>
    </r>
  </si>
  <si>
    <r>
      <rPr>
        <sz val="8"/>
        <rFont val="Arial"/>
        <family val="2"/>
      </rPr>
      <t xml:space="preserve">  At Current Prices ( </t>
    </r>
    <r>
      <rPr>
        <sz val="9"/>
        <rFont val="Arial"/>
        <family val="2"/>
      </rPr>
      <t>₱</t>
    </r>
    <r>
      <rPr>
        <sz val="8"/>
        <rFont val="Arial"/>
        <family val="2"/>
      </rPr>
      <t xml:space="preserve"> M )</t>
    </r>
  </si>
  <si>
    <t>r</t>
  </si>
  <si>
    <t>p</t>
  </si>
  <si>
    <r>
      <rPr>
        <sz val="8"/>
        <rFont val="Arial"/>
        <family val="2"/>
      </rPr>
      <t xml:space="preserve">  At Constant 2000 Prices (</t>
    </r>
    <r>
      <rPr>
        <sz val="9"/>
        <rFont val="Arial"/>
        <family val="2"/>
      </rPr>
      <t xml:space="preserve"> ₱</t>
    </r>
    <r>
      <rPr>
        <sz val="8"/>
        <rFont val="Arial"/>
        <family val="2"/>
      </rPr>
      <t xml:space="preserve">  M ) </t>
    </r>
    <r>
      <rPr>
        <vertAlign val="superscript"/>
        <sz val="8"/>
        <rFont val="Arial"/>
        <family val="2"/>
      </rPr>
      <t>2/</t>
    </r>
  </si>
  <si>
    <r>
      <rPr>
        <sz val="8"/>
        <rFont val="Arial"/>
        <family val="2"/>
      </rPr>
      <t xml:space="preserve">  At Constant 2018 Prices (</t>
    </r>
    <r>
      <rPr>
        <sz val="9"/>
        <rFont val="Arial"/>
        <family val="2"/>
      </rPr>
      <t xml:space="preserve"> ₱</t>
    </r>
    <r>
      <rPr>
        <sz val="8"/>
        <rFont val="Arial"/>
        <family val="2"/>
      </rPr>
      <t xml:space="preserve">  M ) </t>
    </r>
    <r>
      <rPr>
        <vertAlign val="superscript"/>
        <sz val="8"/>
        <rFont val="Arial"/>
        <family val="2"/>
      </rPr>
      <t>3/</t>
    </r>
  </si>
  <si>
    <r>
      <rPr>
        <b/>
        <sz val="9"/>
        <rFont val="Arial"/>
        <family val="2"/>
      </rPr>
      <t xml:space="preserve">GROSS DOMESTIC PRODUCT (GDP) </t>
    </r>
    <r>
      <rPr>
        <b/>
        <vertAlign val="superscript"/>
        <sz val="9"/>
        <rFont val="Arial"/>
        <family val="2"/>
      </rPr>
      <t>1/</t>
    </r>
  </si>
  <si>
    <r>
      <rPr>
        <b/>
        <sz val="9"/>
        <rFont val="Arial"/>
        <family val="2"/>
      </rPr>
      <t xml:space="preserve">POPULATION </t>
    </r>
    <r>
      <rPr>
        <b/>
        <vertAlign val="superscript"/>
        <sz val="9"/>
        <rFont val="Arial"/>
        <family val="2"/>
      </rPr>
      <t>1/</t>
    </r>
    <r>
      <rPr>
        <b/>
        <sz val="9"/>
        <rFont val="Arial"/>
        <family val="2"/>
      </rPr>
      <t xml:space="preserve"> (in millions)</t>
    </r>
  </si>
  <si>
    <t>PER CAPITA GROSS</t>
  </si>
  <si>
    <r>
      <rPr>
        <b/>
        <sz val="9"/>
        <rFont val="Arial"/>
        <family val="2"/>
      </rPr>
      <t xml:space="preserve">     NATIONAL INCOME </t>
    </r>
    <r>
      <rPr>
        <b/>
        <vertAlign val="superscript"/>
        <sz val="9"/>
        <rFont val="Arial"/>
        <family val="2"/>
      </rPr>
      <t>1/</t>
    </r>
    <r>
      <rPr>
        <b/>
        <sz val="9"/>
        <rFont val="Arial"/>
        <family val="2"/>
      </rPr>
      <t xml:space="preserve"> (₱)</t>
    </r>
  </si>
  <si>
    <r>
      <rPr>
        <b/>
        <sz val="9"/>
        <rFont val="Arial"/>
        <family val="2"/>
      </rPr>
      <t xml:space="preserve">LABOR FORCE </t>
    </r>
    <r>
      <rPr>
        <b/>
        <vertAlign val="superscript"/>
        <sz val="9"/>
        <rFont val="Arial"/>
        <family val="2"/>
      </rPr>
      <t>4/</t>
    </r>
    <r>
      <rPr>
        <b/>
        <sz val="9"/>
        <rFont val="Arial"/>
        <family val="2"/>
      </rPr>
      <t xml:space="preserve"> (Average)</t>
    </r>
  </si>
  <si>
    <t xml:space="preserve">  (in millions)</t>
  </si>
  <si>
    <t xml:space="preserve">     Employed</t>
  </si>
  <si>
    <t xml:space="preserve">     Unemployed</t>
  </si>
  <si>
    <r>
      <rPr>
        <b/>
        <sz val="9"/>
        <rFont val="Arial"/>
        <family val="2"/>
      </rPr>
      <t xml:space="preserve">EXCHANGE RATE </t>
    </r>
    <r>
      <rPr>
        <sz val="9"/>
        <rFont val="Arial"/>
        <family val="2"/>
      </rPr>
      <t xml:space="preserve">(per US$) </t>
    </r>
    <r>
      <rPr>
        <vertAlign val="superscript"/>
        <sz val="9"/>
        <rFont val="Arial"/>
        <family val="2"/>
      </rPr>
      <t>5/</t>
    </r>
  </si>
  <si>
    <r>
      <rPr>
        <b/>
        <sz val="9"/>
        <rFont val="Arial"/>
        <family val="2"/>
      </rPr>
      <t xml:space="preserve">INFLATION RATE </t>
    </r>
    <r>
      <rPr>
        <b/>
        <vertAlign val="superscript"/>
        <sz val="9"/>
        <rFont val="Arial"/>
        <family val="2"/>
      </rPr>
      <t>6/</t>
    </r>
  </si>
  <si>
    <t>INSURANCE DEVELOPMENT</t>
  </si>
  <si>
    <t>INSURANCE DENSITY</t>
  </si>
  <si>
    <t xml:space="preserve">     Non-Life Insurance</t>
  </si>
  <si>
    <t>INSURANCE PENETRATION</t>
  </si>
  <si>
    <t xml:space="preserve"> - GDP at Current Prices</t>
  </si>
  <si>
    <t xml:space="preserve"> - GDP at Constant 2000 Prices</t>
  </si>
  <si>
    <t xml:space="preserve"> - GDP at Constant 2018 Prices</t>
  </si>
  <si>
    <t>PREMIUMS  as % of G N 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</si>
  <si>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</si>
  <si>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LIFE SUM INSURED as % of GDP at Current Prices</t>
  </si>
  <si>
    <t>LIFE SUM INSURED as % of GNI at Current Prices</t>
  </si>
  <si>
    <t>LIFE INSURANCE COVERAGE</t>
  </si>
  <si>
    <t xml:space="preserve">     Life Insurance Companies</t>
  </si>
  <si>
    <t xml:space="preserve">     Mutual Benefit Associations (MBAs)</t>
  </si>
  <si>
    <t xml:space="preserve"> 1/ per PHILIPPINE STATISTICS AUTHORITY's NATIONAL INCOME ACCOUNT</t>
  </si>
  <si>
    <t xml:space="preserve"> 2/ as of January 2020; discontinued for 2020 data</t>
  </si>
  <si>
    <t xml:space="preserve"> 3/ as of April 2021 (effected by PSA Board Resolution No. 11, Series of 2018)</t>
  </si>
  <si>
    <t xml:space="preserve"> 4/ per PHILIPPINE STATISTICS AUTHORITY's LABOR FORCE SURVEY</t>
  </si>
  <si>
    <t xml:space="preserve"> 5/ per BSP Closing Rate</t>
  </si>
  <si>
    <t xml:space="preserve"> 6/ per PHILIPPINE STATISTICS AUTHORITY's CONSUMER PRICE INDEX INFLATION REPORT</t>
  </si>
  <si>
    <t xml:space="preserve"> p  preliminary figures</t>
  </si>
  <si>
    <t xml:space="preserve"> r   revised figures</t>
  </si>
  <si>
    <t>- 1 -</t>
  </si>
  <si>
    <t>INSURANCE MARKET STRUCTURE</t>
  </si>
  <si>
    <t>Number of Licensed Companies**</t>
  </si>
  <si>
    <t xml:space="preserve">   Direct - Writing</t>
  </si>
  <si>
    <t xml:space="preserve"> Life</t>
  </si>
  <si>
    <t xml:space="preserve">   Composite</t>
  </si>
  <si>
    <t xml:space="preserve">          Domestic</t>
  </si>
  <si>
    <t xml:space="preserve">     Domestic</t>
  </si>
  <si>
    <t xml:space="preserve">          Foreign *</t>
  </si>
  <si>
    <t xml:space="preserve">     Foreign</t>
  </si>
  <si>
    <t xml:space="preserve">   Life</t>
  </si>
  <si>
    <t xml:space="preserve">          Domestic**</t>
  </si>
  <si>
    <t xml:space="preserve"> Non-Life</t>
  </si>
  <si>
    <t xml:space="preserve">             Servicing Companies</t>
  </si>
  <si>
    <t xml:space="preserve">   Non-Life</t>
  </si>
  <si>
    <t>Professional Reinsurer</t>
  </si>
  <si>
    <t xml:space="preserve"> </t>
  </si>
  <si>
    <t xml:space="preserve">   Professional Reinsurer (PR)</t>
  </si>
  <si>
    <t xml:space="preserve">               Domestic</t>
  </si>
  <si>
    <t>Sales Agencies &amp; Technical Services</t>
  </si>
  <si>
    <t xml:space="preserve"> LIFE</t>
  </si>
  <si>
    <t xml:space="preserve">   Number of Ordinary Agents</t>
  </si>
  <si>
    <t xml:space="preserve">   Domestic</t>
  </si>
  <si>
    <t xml:space="preserve">   Number of General Agents</t>
  </si>
  <si>
    <t xml:space="preserve">         Investments in gov't. securities</t>
  </si>
  <si>
    <t xml:space="preserve">   Number of Variable Life Agents</t>
  </si>
  <si>
    <t xml:space="preserve">         Percentage to total (life)</t>
  </si>
  <si>
    <t xml:space="preserve">   Number of Insurance Brokers</t>
  </si>
  <si>
    <t xml:space="preserve">   Number of Reinsurance Brokers</t>
  </si>
  <si>
    <t xml:space="preserve">   Foreign</t>
  </si>
  <si>
    <t xml:space="preserve">   Number of Public Adjusters</t>
  </si>
  <si>
    <t xml:space="preserve">   Number of Independent Adjusters</t>
  </si>
  <si>
    <t xml:space="preserve">   Number ofAccredited Actuaries</t>
  </si>
  <si>
    <t xml:space="preserve">   Number of Accredited External Auditors</t>
  </si>
  <si>
    <t>N/A</t>
  </si>
  <si>
    <t xml:space="preserve">   Number of Resident Agents</t>
  </si>
  <si>
    <t xml:space="preserve">   Number of Non-Life Company Underwriters</t>
  </si>
  <si>
    <t xml:space="preserve"> NON-LIFE </t>
  </si>
  <si>
    <r>
      <rPr>
        <b/>
        <sz val="10"/>
        <rFont val="Arial"/>
        <family val="2"/>
      </rPr>
      <t xml:space="preserve"> ASSETS *** </t>
    </r>
    <r>
      <rPr>
        <sz val="10"/>
        <rFont val="Arial"/>
        <family val="2"/>
      </rPr>
      <t>( ₱ million )</t>
    </r>
  </si>
  <si>
    <t xml:space="preserve">          Domestic ****</t>
  </si>
  <si>
    <t>Variable Life Assets</t>
  </si>
  <si>
    <t xml:space="preserve">          Foreign****</t>
  </si>
  <si>
    <t xml:space="preserve"> PROFESSIONAL REINSURER</t>
  </si>
  <si>
    <t xml:space="preserve">          Foreign</t>
  </si>
  <si>
    <t xml:space="preserve">         Percentage to total (PR)</t>
  </si>
  <si>
    <t xml:space="preserve">   Professional Reinsurer</t>
  </si>
  <si>
    <t>* prior to verification by IC</t>
  </si>
  <si>
    <t xml:space="preserve">    *   Foreign companies - with more than 50% foreign participation</t>
  </si>
  <si>
    <t xml:space="preserve">   **   inclusive of Licensed Servicing Companies</t>
  </si>
  <si>
    <t xml:space="preserve"> ***   prior to verification by IC</t>
  </si>
  <si>
    <t>****  inclusive of variable life assets</t>
  </si>
  <si>
    <t>-  2  -</t>
  </si>
  <si>
    <t>LIFE INSURANCE</t>
  </si>
  <si>
    <t>%</t>
  </si>
  <si>
    <t xml:space="preserve"> NEW BUSINESS</t>
  </si>
  <si>
    <t xml:space="preserve">   Number of Policies</t>
  </si>
  <si>
    <t xml:space="preserve">        Ordinary *</t>
  </si>
  <si>
    <t xml:space="preserve">        Group *</t>
  </si>
  <si>
    <t xml:space="preserve">        Accident *</t>
  </si>
  <si>
    <t xml:space="preserve">        Health *</t>
  </si>
  <si>
    <t xml:space="preserve">        Variable</t>
  </si>
  <si>
    <t xml:space="preserve">       Microinsurance</t>
  </si>
  <si>
    <t xml:space="preserve">       Migrant Workers Insurance</t>
  </si>
  <si>
    <t xml:space="preserve">   Number of Insured Lives </t>
  </si>
  <si>
    <t xml:space="preserve">   Sum Assured ( ₱ million ) </t>
  </si>
  <si>
    <t xml:space="preserve"> TERMINATED DURING  THE YEAR</t>
  </si>
  <si>
    <t xml:space="preserve">   Forfeiture Rate - Lapsation Rate</t>
  </si>
  <si>
    <t xml:space="preserve">   Surrender Rate</t>
  </si>
  <si>
    <t>*  Inclusive of microinsurance and migrant workers insurance businesses</t>
  </si>
  <si>
    <t>-  3  -</t>
  </si>
  <si>
    <t xml:space="preserve"> IN FORCE AT THE END OF THE YEAR</t>
  </si>
  <si>
    <t xml:space="preserve">             Microinsurance</t>
  </si>
  <si>
    <t xml:space="preserve">             Migrant Workers Insurance</t>
  </si>
  <si>
    <t xml:space="preserve">   Number of Insured Lives</t>
  </si>
  <si>
    <t xml:space="preserve">       ( ₱ million ) </t>
  </si>
  <si>
    <t xml:space="preserve">   Sum Assured</t>
  </si>
  <si>
    <t>LEGAL POLICY RESERVES</t>
  </si>
  <si>
    <t xml:space="preserve">        Domestic</t>
  </si>
  <si>
    <t xml:space="preserve">        Foreign</t>
  </si>
  <si>
    <t>PREMIUM INCOME</t>
  </si>
  <si>
    <t>PARTICIPATION IN</t>
  </si>
  <si>
    <t xml:space="preserve">     PREMIUM INCOME</t>
  </si>
  <si>
    <t>- 4 -</t>
  </si>
  <si>
    <t xml:space="preserve">( ₱ million ) </t>
  </si>
  <si>
    <t xml:space="preserve">  BENEFIT PAYMENTS </t>
  </si>
  <si>
    <t xml:space="preserve">     By Type of Plan</t>
  </si>
  <si>
    <t xml:space="preserve">          Ordinary *</t>
  </si>
  <si>
    <t xml:space="preserve">          Group *</t>
  </si>
  <si>
    <t xml:space="preserve">          Accident *</t>
  </si>
  <si>
    <t xml:space="preserve">          Health *</t>
  </si>
  <si>
    <t xml:space="preserve">          Variable</t>
  </si>
  <si>
    <t xml:space="preserve">               Microinsurance</t>
  </si>
  <si>
    <t xml:space="preserve">               Migrant Workers Insurance</t>
  </si>
  <si>
    <t xml:space="preserve">    Benefit Payments</t>
  </si>
  <si>
    <t xml:space="preserve">          Death Benefits</t>
  </si>
  <si>
    <t xml:space="preserve">          Matured policies</t>
  </si>
  <si>
    <t xml:space="preserve">          Annuity benefits</t>
  </si>
  <si>
    <t xml:space="preserve">          Disability benefits</t>
  </si>
  <si>
    <t xml:space="preserve">          Surrender benefits</t>
  </si>
  <si>
    <t xml:space="preserve">          Benefits under accidents</t>
  </si>
  <si>
    <t xml:space="preserve">               and health policies</t>
  </si>
  <si>
    <t xml:space="preserve">          Benefits under</t>
  </si>
  <si>
    <t xml:space="preserve">               supplementary contracts</t>
  </si>
  <si>
    <t xml:space="preserve">          Policy dividends</t>
  </si>
  <si>
    <t xml:space="preserve">          Others</t>
  </si>
  <si>
    <t xml:space="preserve">  UNDERWRITING RESULTS</t>
  </si>
  <si>
    <t xml:space="preserve">          Premium income less</t>
  </si>
  <si>
    <t xml:space="preserve">               increase/(decrease) in reserves</t>
  </si>
  <si>
    <t xml:space="preserve">          Benefits Paid</t>
  </si>
  <si>
    <t xml:space="preserve">          Net Commission</t>
  </si>
  <si>
    <t xml:space="preserve">          Other Underwritting</t>
  </si>
  <si>
    <t xml:space="preserve">               income/(expense)</t>
  </si>
  <si>
    <t xml:space="preserve">          Underwriting gain/(loss)</t>
  </si>
  <si>
    <t xml:space="preserve">          Underwriting gain/(loss) as a %</t>
  </si>
  <si>
    <t xml:space="preserve">               of premium income</t>
  </si>
  <si>
    <t xml:space="preserve">  OPERATING RESULTS</t>
  </si>
  <si>
    <t xml:space="preserve">          Gross investment income</t>
  </si>
  <si>
    <t xml:space="preserve">          Operating expenses</t>
  </si>
  <si>
    <t xml:space="preserve">          Net income before income tax</t>
  </si>
  <si>
    <t xml:space="preserve">          Income Tax</t>
  </si>
  <si>
    <t xml:space="preserve">          Net income after tax</t>
  </si>
  <si>
    <t>- 5 -</t>
  </si>
  <si>
    <t xml:space="preserve">NON-LIFE INSURANCE </t>
  </si>
  <si>
    <t>RISKS WRITTEN</t>
  </si>
  <si>
    <t xml:space="preserve">       Direct Business</t>
  </si>
  <si>
    <t xml:space="preserve">       Cessions from Direct Business</t>
  </si>
  <si>
    <t xml:space="preserve">       Assumed Risks</t>
  </si>
  <si>
    <t xml:space="preserve">       Gross Risks *</t>
  </si>
  <si>
    <t xml:space="preserve">       Retrocessions</t>
  </si>
  <si>
    <t xml:space="preserve">       Net Risks</t>
  </si>
  <si>
    <t>PREMIUMS WRITTEN</t>
  </si>
  <si>
    <t xml:space="preserve">       Assumed Premiums</t>
  </si>
  <si>
    <t xml:space="preserve">       Gross Premiums *</t>
  </si>
  <si>
    <t xml:space="preserve">       Net Premiums</t>
  </si>
  <si>
    <t>GROSS PREMIUMS / BY LINE</t>
  </si>
  <si>
    <t xml:space="preserve">       Fire</t>
  </si>
  <si>
    <t xml:space="preserve">           Microinsurance</t>
  </si>
  <si>
    <t xml:space="preserve">       Marine</t>
  </si>
  <si>
    <t xml:space="preserve">       Motor Car</t>
  </si>
  <si>
    <t xml:space="preserve">       Casualty</t>
  </si>
  <si>
    <t xml:space="preserve">           Migrant Workers Insurance</t>
  </si>
  <si>
    <t xml:space="preserve">       Suretyship</t>
  </si>
  <si>
    <t xml:space="preserve">      Life for PR</t>
  </si>
  <si>
    <t>NET PREMIUMS / BY LINE</t>
  </si>
  <si>
    <t xml:space="preserve">   NET PREMIUMS WRITTEN</t>
  </si>
  <si>
    <t xml:space="preserve">       Domestic</t>
  </si>
  <si>
    <t xml:space="preserve">       Foreign</t>
  </si>
  <si>
    <t xml:space="preserve"> * Direct Business and Reinsurance accepted from unathorized companies.</t>
  </si>
  <si>
    <t>-  6 -</t>
  </si>
  <si>
    <t>PREMIUMS LIABILITIES*</t>
  </si>
  <si>
    <t>CLAIMS LIABILITIES</t>
  </si>
  <si>
    <t>PREMIUMS EARNED</t>
  </si>
  <si>
    <t xml:space="preserve">       Fire &amp; Allied Perils</t>
  </si>
  <si>
    <t xml:space="preserve">            Microinsurance</t>
  </si>
  <si>
    <t xml:space="preserve">       Marine, Aviation or Transit</t>
  </si>
  <si>
    <t xml:space="preserve">            Migrant Workers Insurance</t>
  </si>
  <si>
    <t xml:space="preserve">       Life</t>
  </si>
  <si>
    <t>CLAIMS INCURRED / LOSS RATIO</t>
  </si>
  <si>
    <t>UNDERWRITING RESULTS</t>
  </si>
  <si>
    <t xml:space="preserve">       Premiums Earned</t>
  </si>
  <si>
    <t xml:space="preserve">       Claims Incurred</t>
  </si>
  <si>
    <t xml:space="preserve">         Loss Adjustment Expenses</t>
  </si>
  <si>
    <t xml:space="preserve">       Net Commission</t>
  </si>
  <si>
    <t xml:space="preserve">       Other Underwriting Income / (Expense)</t>
  </si>
  <si>
    <t xml:space="preserve">       Underwriting gain / (loss)</t>
  </si>
  <si>
    <t xml:space="preserve">      Underwriting gain as % to</t>
  </si>
  <si>
    <t xml:space="preserve">           Premiums Earned</t>
  </si>
  <si>
    <t>OPERATING RESULTS</t>
  </si>
  <si>
    <t xml:space="preserve">       Gross Investment Income</t>
  </si>
  <si>
    <t xml:space="preserve">       Operating Expenses</t>
  </si>
  <si>
    <t xml:space="preserve">       Net Income Before Income Tax</t>
  </si>
  <si>
    <t xml:space="preserve">       Income Tax</t>
  </si>
  <si>
    <t xml:space="preserve">       Net Income After Tax</t>
  </si>
  <si>
    <t>* 2016 previously referred as Reserve for Unearned Premiums</t>
  </si>
  <si>
    <t>- 7 -</t>
  </si>
  <si>
    <t xml:space="preserve">PROFESSIONAL REINSURER </t>
  </si>
  <si>
    <t xml:space="preserve">       Cessions from Assumed Business</t>
  </si>
  <si>
    <t xml:space="preserve">- 8 - </t>
  </si>
  <si>
    <t>* 2013-2016 previously referred as Reserve for Unearned Premiums</t>
  </si>
  <si>
    <t>-  9 -</t>
  </si>
  <si>
    <t>GOVERNMENT SERVICE INSURANCE SYSTEM</t>
  </si>
  <si>
    <t>PRE - NEED  INDUSTRY</t>
  </si>
  <si>
    <t xml:space="preserve">ASSETS * </t>
  </si>
  <si>
    <t>ASSETS *</t>
  </si>
  <si>
    <t xml:space="preserve">LIABILITIES * </t>
  </si>
  <si>
    <t xml:space="preserve">          Life</t>
  </si>
  <si>
    <t xml:space="preserve">NET WORTH * </t>
  </si>
  <si>
    <t xml:space="preserve">          Non-Life</t>
  </si>
  <si>
    <t>CAPITAL STOCK</t>
  </si>
  <si>
    <t>TRUST FUND</t>
  </si>
  <si>
    <r>
      <rPr>
        <b/>
        <sz val="9"/>
        <rFont val="Arial"/>
        <family val="2"/>
      </rPr>
      <t>PRE-NEED RESERVES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**</t>
    </r>
  </si>
  <si>
    <t xml:space="preserve">TRUST FUND vs. PRE-NEED RESERVES </t>
  </si>
  <si>
    <t xml:space="preserve">  (Trust Fund less Pre-Need Reserves)</t>
  </si>
  <si>
    <t>Surplus</t>
  </si>
  <si>
    <t>Deficit</t>
  </si>
  <si>
    <t xml:space="preserve">NETWORTH * </t>
  </si>
  <si>
    <t>INVESTED ASSETS</t>
  </si>
  <si>
    <t xml:space="preserve">PREMIUMS </t>
  </si>
  <si>
    <t>NET INCOME</t>
  </si>
  <si>
    <t>Number of Licensed Pre-Need Cos. ***</t>
  </si>
  <si>
    <t>Number of Pre-Need Actuaries</t>
  </si>
  <si>
    <t>Number of Pre-Need Sales Counselors</t>
  </si>
  <si>
    <t>Number of Plans Sold</t>
  </si>
  <si>
    <t xml:space="preserve">      Life</t>
  </si>
  <si>
    <t>PREMIUMS</t>
  </si>
  <si>
    <t xml:space="preserve">      Pension</t>
  </si>
  <si>
    <t xml:space="preserve">      Education</t>
  </si>
  <si>
    <t>Number of Members</t>
  </si>
  <si>
    <t>HEALTH MAINTENANCE ORGANIZATIONS (HMOs)  INDUSTRY</t>
  </si>
  <si>
    <t xml:space="preserve">MUTUAL BENEFIT ASSOCIATIONS ( MBAs )  </t>
  </si>
  <si>
    <r>
      <rPr>
        <b/>
        <sz val="10"/>
        <rFont val="Arial"/>
        <family val="2"/>
      </rPr>
      <t>2020</t>
    </r>
    <r>
      <rPr>
        <b/>
        <vertAlign val="superscript"/>
        <sz val="10"/>
        <rFont val="Arial"/>
        <family val="2"/>
      </rPr>
      <t>+</t>
    </r>
  </si>
  <si>
    <t>LIABILITIES *</t>
  </si>
  <si>
    <t>PAID-UP CAPITAL</t>
  </si>
  <si>
    <t xml:space="preserve">     Microinsurance MBAs</t>
  </si>
  <si>
    <t xml:space="preserve">INVESTED ASSETS </t>
  </si>
  <si>
    <t xml:space="preserve">     Regular MBAs</t>
  </si>
  <si>
    <t xml:space="preserve">MEMBERSHIP FEES </t>
  </si>
  <si>
    <t>Number of Licensed HMOs</t>
  </si>
  <si>
    <r>
      <rPr>
        <sz val="10"/>
        <rFont val="Arial"/>
        <family val="2"/>
      </rPr>
      <t>29</t>
    </r>
    <r>
      <rPr>
        <vertAlign val="superscript"/>
        <sz val="9"/>
        <rFont val="Arial"/>
        <family val="2"/>
      </rPr>
      <t>++</t>
    </r>
  </si>
  <si>
    <t xml:space="preserve">MEMBER'S EQUITY * </t>
  </si>
  <si>
    <t>Number of HMO Actuaries</t>
  </si>
  <si>
    <t>Enrollment Data</t>
  </si>
  <si>
    <t>Full-risk HMO Agreements</t>
  </si>
  <si>
    <t xml:space="preserve">GUARANTY FUND  </t>
  </si>
  <si>
    <t>Number of Corporate Clients</t>
  </si>
  <si>
    <t>Number of Contracts/Policies</t>
  </si>
  <si>
    <t>Number of Principals</t>
  </si>
  <si>
    <t>Number of Dependents</t>
  </si>
  <si>
    <t>Administrative Services Only (ASO)</t>
  </si>
  <si>
    <r>
      <rPr>
        <i/>
        <sz val="9"/>
        <rFont val="Arial"/>
        <family val="2"/>
      </rPr>
      <t>Number of</t>
    </r>
    <r>
      <rPr>
        <i/>
        <sz val="9"/>
        <color rgb="FFFF0000"/>
        <rFont val="Arial"/>
        <family val="2"/>
      </rPr>
      <t xml:space="preserve"> Enrollees</t>
    </r>
  </si>
  <si>
    <t xml:space="preserve">NET SURPLUS/DEFICIT </t>
  </si>
  <si>
    <t>Number of Licensed MBAs</t>
  </si>
  <si>
    <t xml:space="preserve">** Pre-Need Reserves include Benefit Obligations/Payables as mandated by Pre-Need Code </t>
  </si>
  <si>
    <t>*** inclusive of Licensed Servicing Companies and those with license in process</t>
  </si>
  <si>
    <r>
      <rPr>
        <i/>
        <sz val="9"/>
        <rFont val="Arial"/>
        <family val="2"/>
      </rPr>
      <t>13</t>
    </r>
    <r>
      <rPr>
        <sz val="10"/>
        <rFont val="Calibri"/>
        <family val="2"/>
      </rPr>
      <t>°</t>
    </r>
  </si>
  <si>
    <r>
      <t>°</t>
    </r>
    <r>
      <rPr>
        <sz val="8"/>
        <rFont val="Arial"/>
        <family val="2"/>
      </rPr>
      <t xml:space="preserve"> inclusive of  1 MBA under Conservatorship, Receivership and Liquidation Division</t>
    </r>
  </si>
  <si>
    <t>- 3 -</t>
  </si>
  <si>
    <t>++ Inclusive of 1 HMOs with pending licence as of preparation of Annual Report.</t>
  </si>
  <si>
    <t xml:space="preserve">  NON-LIFE INSURANCE AND PROFESSIONAL REINSURER</t>
  </si>
  <si>
    <t xml:space="preserve">     Life Insurance and MBA</t>
  </si>
  <si>
    <r>
      <t xml:space="preserve">NET WORTH * </t>
    </r>
    <r>
      <rPr>
        <sz val="10"/>
        <rFont val="Arial"/>
        <family val="2"/>
      </rPr>
      <t xml:space="preserve">( ₱ million ) </t>
    </r>
  </si>
  <si>
    <r>
      <t xml:space="preserve">INVESTED ASSETS </t>
    </r>
    <r>
      <rPr>
        <sz val="10"/>
        <rFont val="Arial"/>
        <family val="2"/>
      </rPr>
      <t xml:space="preserve">( ₱ million ) </t>
    </r>
  </si>
  <si>
    <r>
      <t xml:space="preserve">         </t>
    </r>
    <r>
      <rPr>
        <i/>
        <sz val="8"/>
        <rFont val="Arial"/>
        <family val="2"/>
      </rPr>
      <t>Percentage to total (non-life)</t>
    </r>
  </si>
  <si>
    <t>-  10 -</t>
  </si>
  <si>
    <t>- 11 -</t>
  </si>
  <si>
    <t xml:space="preserve">- 12 -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</si>
</sst>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#,##0.0000_);\(#,##0.0000\)"/>
    <numFmt numFmtId="171" formatCode="_-* #,##0.0000_-;\-* #,##0.0000_-;_-* &quot;-&quot;??.00_-;_-@_-"/>
    <numFmt numFmtId="172" formatCode="_(* #,##0.0000_);_(* \(#,##0.0000\);_(* &quot;-&quot;??.000_);_(@_)"/>
    <numFmt numFmtId="173" formatCode="0.00_ "/>
    <numFmt numFmtId="174" formatCode="_(* #,##0_)\ \ \ ;_(* \(#,##0\)\ \ \ ;_(* &quot;-&quot;_)\ \ \ ;_(@_)\ \ \ "/>
    <numFmt numFmtId="175" formatCode="_(* #,##0.0_);_(* \(#,##0.0\);_(* &quot;-&quot;?_);_(@_)"/>
    <numFmt numFmtId="176" formatCode="0.0"/>
    <numFmt numFmtId="177" formatCode="_-* #,##0_-;\-* #,##0_-;_-* &quot;-&quot;??_-;_-@_-"/>
    <numFmt numFmtId="178" formatCode="_-* #,##0.000_-;\-* #,##0.000_-;_-* &quot;-&quot;??_-;_-@_-"/>
    <numFmt numFmtId="179" formatCode="_-* #,##0.0_-;\-* #,##0.0_-;_-* &quot;-&quot;??_-;_-@_-"/>
  </numFmts>
  <fonts count="44">
    <font>
      <sz val="11"/>
      <color theme="1"/>
      <name val="Calibri"/>
      <charset val="134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 Bold"/>
      <charset val="134"/>
    </font>
    <font>
      <i/>
      <sz val="8"/>
      <name val="Arial"/>
      <family val="2"/>
    </font>
    <font>
      <b/>
      <sz val="9"/>
      <name val="Arial Narrow"/>
      <family val="2"/>
    </font>
    <font>
      <sz val="10"/>
      <name val="Calibri"/>
      <family val="2"/>
    </font>
    <font>
      <sz val="11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"/>
      <name val="Letter Gothic"/>
      <family val="3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u/>
      <sz val="9"/>
      <name val="Arial"/>
      <family val="2"/>
    </font>
    <font>
      <b/>
      <u val="double"/>
      <sz val="9"/>
      <name val="Arial"/>
      <family val="2"/>
    </font>
    <font>
      <sz val="8"/>
      <name val="Letter Gothic"/>
      <family val="3"/>
    </font>
    <font>
      <sz val="10"/>
      <name val="Letter Gothic"/>
      <family val="3"/>
    </font>
    <font>
      <sz val="9"/>
      <name val="Letter Gothic"/>
      <family val="3"/>
    </font>
    <font>
      <b/>
      <i/>
      <sz val="9"/>
      <name val="Letter Gothic"/>
      <family val="3"/>
    </font>
    <font>
      <b/>
      <sz val="10"/>
      <name val="Letter Gothic"/>
      <family val="3"/>
    </font>
    <font>
      <sz val="11"/>
      <name val="Letter Gothic"/>
      <family val="3"/>
    </font>
    <font>
      <sz val="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color rgb="FFFF000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medium">
        <color rgb="FF00B0F0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</borders>
  <cellStyleXfs count="9">
    <xf numFmtId="0" fontId="0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9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/>
    <xf numFmtId="0" fontId="6" fillId="4" borderId="6" xfId="0" applyFont="1" applyFill="1" applyBorder="1" applyAlignment="1">
      <alignment horizontal="left" vertical="center" wrapText="1"/>
    </xf>
    <xf numFmtId="167" fontId="6" fillId="4" borderId="7" xfId="6" applyNumberFormat="1" applyFont="1" applyFill="1" applyBorder="1" applyAlignment="1">
      <alignment horizontal="center" vertical="center" wrapText="1"/>
    </xf>
    <xf numFmtId="167" fontId="6" fillId="4" borderId="8" xfId="6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7" fontId="6" fillId="0" borderId="7" xfId="6" applyNumberFormat="1" applyFont="1" applyFill="1" applyBorder="1" applyAlignment="1">
      <alignment horizontal="center" vertical="center" wrapText="1"/>
    </xf>
    <xf numFmtId="167" fontId="6" fillId="0" borderId="7" xfId="6" applyNumberFormat="1" applyFont="1" applyBorder="1" applyAlignment="1">
      <alignment horizontal="center" vertical="center" wrapText="1"/>
    </xf>
    <xf numFmtId="167" fontId="6" fillId="0" borderId="8" xfId="6" applyNumberFormat="1" applyFont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vertical="center"/>
    </xf>
    <xf numFmtId="167" fontId="7" fillId="0" borderId="7" xfId="6" applyNumberFormat="1" applyFont="1" applyFill="1" applyBorder="1"/>
    <xf numFmtId="167" fontId="7" fillId="0" borderId="7" xfId="6" applyNumberFormat="1" applyFont="1" applyBorder="1"/>
    <xf numFmtId="167" fontId="7" fillId="0" borderId="8" xfId="6" applyNumberFormat="1" applyFont="1" applyBorder="1"/>
    <xf numFmtId="165" fontId="2" fillId="5" borderId="9" xfId="0" applyNumberFormat="1" applyFont="1" applyFill="1" applyBorder="1" applyAlignment="1">
      <alignment vertical="center"/>
    </xf>
    <xf numFmtId="167" fontId="7" fillId="0" borderId="7" xfId="6" applyNumberFormat="1" applyFont="1" applyFill="1" applyBorder="1" applyAlignment="1">
      <alignment vertical="center"/>
    </xf>
    <xf numFmtId="167" fontId="7" fillId="0" borderId="7" xfId="6" applyNumberFormat="1" applyFont="1" applyBorder="1" applyAlignment="1">
      <alignment vertical="center"/>
    </xf>
    <xf numFmtId="167" fontId="7" fillId="0" borderId="8" xfId="6" applyNumberFormat="1" applyFont="1" applyBorder="1" applyAlignment="1">
      <alignment vertical="center"/>
    </xf>
    <xf numFmtId="167" fontId="6" fillId="4" borderId="10" xfId="6" applyNumberFormat="1" applyFont="1" applyFill="1" applyBorder="1" applyAlignment="1">
      <alignment horizontal="center" vertical="center" wrapText="1"/>
    </xf>
    <xf numFmtId="167" fontId="6" fillId="4" borderId="11" xfId="6" applyNumberFormat="1" applyFont="1" applyFill="1" applyBorder="1" applyAlignment="1">
      <alignment horizontal="center" vertical="center" wrapText="1"/>
    </xf>
    <xf numFmtId="167" fontId="7" fillId="0" borderId="12" xfId="6" applyNumberFormat="1" applyFont="1" applyBorder="1"/>
    <xf numFmtId="0" fontId="6" fillId="4" borderId="9" xfId="0" applyFont="1" applyFill="1" applyBorder="1" applyAlignment="1">
      <alignment horizontal="left" vertical="center" wrapText="1"/>
    </xf>
    <xf numFmtId="0" fontId="1" fillId="0" borderId="9" xfId="0" applyFont="1" applyBorder="1"/>
    <xf numFmtId="165" fontId="7" fillId="5" borderId="13" xfId="0" applyNumberFormat="1" applyFont="1" applyFill="1" applyBorder="1" applyAlignment="1">
      <alignment vertical="center"/>
    </xf>
    <xf numFmtId="167" fontId="7" fillId="0" borderId="14" xfId="6" applyNumberFormat="1" applyFont="1" applyFill="1" applyBorder="1" applyAlignment="1">
      <alignment vertical="center"/>
    </xf>
    <xf numFmtId="167" fontId="7" fillId="0" borderId="14" xfId="6" applyNumberFormat="1" applyFont="1" applyBorder="1" applyAlignment="1">
      <alignment vertical="center"/>
    </xf>
    <xf numFmtId="167" fontId="7" fillId="0" borderId="15" xfId="6" applyNumberFormat="1" applyFont="1" applyBorder="1" applyAlignment="1">
      <alignment vertical="center"/>
    </xf>
    <xf numFmtId="165" fontId="7" fillId="5" borderId="0" xfId="0" applyNumberFormat="1" applyFont="1" applyFill="1" applyAlignment="1">
      <alignment vertical="center"/>
    </xf>
    <xf numFmtId="167" fontId="7" fillId="0" borderId="0" xfId="6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 wrapText="1"/>
    </xf>
    <xf numFmtId="37" fontId="7" fillId="5" borderId="16" xfId="0" applyNumberFormat="1" applyFont="1" applyFill="1" applyBorder="1" applyAlignment="1">
      <alignment vertical="center" wrapText="1"/>
    </xf>
    <xf numFmtId="37" fontId="7" fillId="5" borderId="17" xfId="0" applyNumberFormat="1" applyFont="1" applyFill="1" applyBorder="1" applyAlignment="1">
      <alignment vertical="center" wrapText="1"/>
    </xf>
    <xf numFmtId="37" fontId="7" fillId="0" borderId="18" xfId="0" applyNumberFormat="1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167" fontId="6" fillId="4" borderId="7" xfId="6" applyNumberFormat="1" applyFont="1" applyFill="1" applyBorder="1" applyAlignment="1">
      <alignment vertical="center"/>
    </xf>
    <xf numFmtId="167" fontId="6" fillId="6" borderId="7" xfId="6" applyNumberFormat="1" applyFont="1" applyFill="1" applyBorder="1" applyAlignment="1">
      <alignment vertical="center"/>
    </xf>
    <xf numFmtId="167" fontId="6" fillId="6" borderId="11" xfId="6" applyNumberFormat="1" applyFont="1" applyFill="1" applyBorder="1" applyAlignment="1">
      <alignment vertical="center"/>
    </xf>
    <xf numFmtId="167" fontId="7" fillId="5" borderId="9" xfId="6" applyNumberFormat="1" applyFont="1" applyFill="1" applyBorder="1" applyAlignment="1">
      <alignment vertical="center"/>
    </xf>
    <xf numFmtId="167" fontId="7" fillId="5" borderId="10" xfId="6" applyNumberFormat="1" applyFont="1" applyFill="1" applyBorder="1" applyAlignment="1">
      <alignment vertical="center"/>
    </xf>
    <xf numFmtId="167" fontId="7" fillId="0" borderId="11" xfId="6" applyNumberFormat="1" applyFont="1" applyFill="1" applyBorder="1" applyAlignment="1">
      <alignment vertical="center"/>
    </xf>
    <xf numFmtId="167" fontId="6" fillId="4" borderId="9" xfId="6" applyNumberFormat="1" applyFont="1" applyFill="1" applyBorder="1" applyAlignment="1">
      <alignment vertical="center"/>
    </xf>
    <xf numFmtId="167" fontId="6" fillId="6" borderId="8" xfId="6" applyNumberFormat="1" applyFont="1" applyFill="1" applyBorder="1" applyAlignment="1">
      <alignment vertical="center"/>
    </xf>
    <xf numFmtId="167" fontId="7" fillId="5" borderId="7" xfId="6" applyNumberFormat="1" applyFont="1" applyFill="1" applyBorder="1" applyAlignment="1">
      <alignment vertical="center"/>
    </xf>
    <xf numFmtId="167" fontId="7" fillId="0" borderId="8" xfId="6" applyNumberFormat="1" applyFont="1" applyFill="1" applyBorder="1" applyAlignment="1">
      <alignment vertical="center"/>
    </xf>
    <xf numFmtId="167" fontId="7" fillId="5" borderId="19" xfId="6" applyNumberFormat="1" applyFont="1" applyFill="1" applyBorder="1" applyAlignment="1">
      <alignment vertical="center"/>
    </xf>
    <xf numFmtId="167" fontId="7" fillId="5" borderId="2" xfId="6" applyNumberFormat="1" applyFont="1" applyFill="1" applyBorder="1" applyAlignment="1">
      <alignment vertical="center"/>
    </xf>
    <xf numFmtId="167" fontId="7" fillId="0" borderId="19" xfId="6" applyNumberFormat="1" applyFont="1" applyFill="1" applyBorder="1" applyAlignment="1">
      <alignment vertical="center"/>
    </xf>
    <xf numFmtId="167" fontId="6" fillId="4" borderId="24" xfId="6" applyNumberFormat="1" applyFont="1" applyFill="1" applyBorder="1" applyAlignment="1">
      <alignment vertical="center"/>
    </xf>
    <xf numFmtId="168" fontId="6" fillId="4" borderId="26" xfId="6" applyNumberFormat="1" applyFont="1" applyFill="1" applyBorder="1" applyAlignment="1">
      <alignment vertical="center"/>
    </xf>
    <xf numFmtId="168" fontId="6" fillId="4" borderId="5" xfId="6" applyNumberFormat="1" applyFont="1" applyFill="1" applyBorder="1" applyAlignment="1">
      <alignment vertical="center"/>
    </xf>
    <xf numFmtId="168" fontId="6" fillId="6" borderId="5" xfId="6" applyNumberFormat="1" applyFont="1" applyFill="1" applyBorder="1" applyAlignment="1">
      <alignment vertical="center"/>
    </xf>
    <xf numFmtId="167" fontId="10" fillId="5" borderId="7" xfId="6" applyNumberFormat="1" applyFont="1" applyFill="1" applyBorder="1" applyAlignment="1">
      <alignment vertical="center"/>
    </xf>
    <xf numFmtId="168" fontId="10" fillId="2" borderId="27" xfId="6" applyNumberFormat="1" applyFont="1" applyFill="1" applyBorder="1" applyAlignment="1">
      <alignment vertical="center"/>
    </xf>
    <xf numFmtId="168" fontId="10" fillId="2" borderId="8" xfId="6" applyNumberFormat="1" applyFont="1" applyFill="1" applyBorder="1" applyAlignment="1">
      <alignment vertical="center"/>
    </xf>
    <xf numFmtId="168" fontId="10" fillId="0" borderId="8" xfId="6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24" xfId="0" applyFont="1" applyBorder="1"/>
    <xf numFmtId="167" fontId="6" fillId="5" borderId="7" xfId="6" applyNumberFormat="1" applyFont="1" applyFill="1" applyBorder="1" applyAlignment="1">
      <alignment vertical="center"/>
    </xf>
    <xf numFmtId="167" fontId="7" fillId="5" borderId="27" xfId="6" applyNumberFormat="1" applyFont="1" applyFill="1" applyBorder="1" applyAlignment="1">
      <alignment vertical="center"/>
    </xf>
    <xf numFmtId="167" fontId="6" fillId="5" borderId="7" xfId="6" applyNumberFormat="1" applyFont="1" applyFill="1" applyBorder="1" applyAlignment="1">
      <alignment vertical="top"/>
    </xf>
    <xf numFmtId="167" fontId="6" fillId="5" borderId="22" xfId="6" applyNumberFormat="1" applyFont="1" applyFill="1" applyBorder="1" applyAlignment="1">
      <alignment vertical="top"/>
    </xf>
    <xf numFmtId="167" fontId="7" fillId="5" borderId="30" xfId="6" applyNumberFormat="1" applyFont="1" applyFill="1" applyBorder="1" applyAlignment="1">
      <alignment vertical="center"/>
    </xf>
    <xf numFmtId="167" fontId="11" fillId="5" borderId="10" xfId="6" applyNumberFormat="1" applyFont="1" applyFill="1" applyBorder="1" applyAlignment="1">
      <alignment vertical="top"/>
    </xf>
    <xf numFmtId="167" fontId="7" fillId="5" borderId="32" xfId="6" applyNumberFormat="1" applyFont="1" applyFill="1" applyBorder="1" applyAlignment="1">
      <alignment vertical="center"/>
    </xf>
    <xf numFmtId="168" fontId="12" fillId="5" borderId="7" xfId="6" applyNumberFormat="1" applyFont="1" applyFill="1" applyBorder="1" applyAlignment="1">
      <alignment horizontal="left" vertical="top" indent="2"/>
    </xf>
    <xf numFmtId="167" fontId="10" fillId="5" borderId="27" xfId="6" applyNumberFormat="1" applyFont="1" applyFill="1" applyBorder="1" applyAlignment="1">
      <alignment vertical="center"/>
    </xf>
    <xf numFmtId="167" fontId="10" fillId="0" borderId="8" xfId="6" applyNumberFormat="1" applyFont="1" applyFill="1" applyBorder="1" applyAlignment="1">
      <alignment vertical="center"/>
    </xf>
    <xf numFmtId="167" fontId="6" fillId="5" borderId="14" xfId="6" applyNumberFormat="1" applyFont="1" applyFill="1" applyBorder="1" applyAlignment="1">
      <alignment vertical="center"/>
    </xf>
    <xf numFmtId="167" fontId="7" fillId="5" borderId="33" xfId="6" applyNumberFormat="1" applyFont="1" applyFill="1" applyBorder="1" applyAlignment="1">
      <alignment vertical="center"/>
    </xf>
    <xf numFmtId="167" fontId="7" fillId="0" borderId="15" xfId="6" applyNumberFormat="1" applyFont="1" applyFill="1" applyBorder="1" applyAlignment="1">
      <alignment vertical="center"/>
    </xf>
    <xf numFmtId="167" fontId="6" fillId="5" borderId="19" xfId="6" applyNumberFormat="1" applyFont="1" applyFill="1" applyBorder="1" applyAlignment="1">
      <alignment vertical="center"/>
    </xf>
    <xf numFmtId="167" fontId="7" fillId="5" borderId="34" xfId="6" applyNumberFormat="1" applyFont="1" applyFill="1" applyBorder="1" applyAlignment="1">
      <alignment vertical="center"/>
    </xf>
    <xf numFmtId="167" fontId="13" fillId="5" borderId="24" xfId="6" applyNumberFormat="1" applyFont="1" applyFill="1" applyBorder="1" applyAlignment="1">
      <alignment vertical="center"/>
    </xf>
    <xf numFmtId="168" fontId="7" fillId="5" borderId="5" xfId="6" applyNumberFormat="1" applyFont="1" applyFill="1" applyBorder="1" applyAlignment="1">
      <alignment vertical="center"/>
    </xf>
    <xf numFmtId="168" fontId="7" fillId="0" borderId="5" xfId="6" applyNumberFormat="1" applyFont="1" applyFill="1" applyBorder="1" applyAlignment="1">
      <alignment vertical="center"/>
    </xf>
    <xf numFmtId="165" fontId="14" fillId="5" borderId="7" xfId="0" applyNumberFormat="1" applyFont="1" applyFill="1" applyBorder="1" applyAlignment="1">
      <alignment vertical="center"/>
    </xf>
    <xf numFmtId="168" fontId="10" fillId="5" borderId="23" xfId="6" applyNumberFormat="1" applyFont="1" applyFill="1" applyBorder="1" applyAlignment="1">
      <alignment vertical="center"/>
    </xf>
    <xf numFmtId="168" fontId="10" fillId="0" borderId="23" xfId="6" applyNumberFormat="1" applyFont="1" applyFill="1" applyBorder="1" applyAlignment="1">
      <alignment vertical="center"/>
    </xf>
    <xf numFmtId="168" fontId="7" fillId="5" borderId="23" xfId="6" applyNumberFormat="1" applyFont="1" applyFill="1" applyBorder="1" applyAlignment="1">
      <alignment vertical="center"/>
    </xf>
    <xf numFmtId="168" fontId="7" fillId="0" borderId="23" xfId="6" applyNumberFormat="1" applyFont="1" applyFill="1" applyBorder="1" applyAlignment="1">
      <alignment vertical="center"/>
    </xf>
    <xf numFmtId="167" fontId="15" fillId="5" borderId="7" xfId="6" applyNumberFormat="1" applyFont="1" applyFill="1" applyBorder="1" applyAlignment="1">
      <alignment vertical="center"/>
    </xf>
    <xf numFmtId="167" fontId="12" fillId="5" borderId="22" xfId="6" applyNumberFormat="1" applyFont="1" applyFill="1" applyBorder="1" applyAlignment="1">
      <alignment vertical="center"/>
    </xf>
    <xf numFmtId="167" fontId="12" fillId="5" borderId="7" xfId="6" applyNumberFormat="1" applyFont="1" applyFill="1" applyBorder="1" applyAlignment="1">
      <alignment vertical="center"/>
    </xf>
    <xf numFmtId="168" fontId="10" fillId="5" borderId="8" xfId="6" applyNumberFormat="1" applyFont="1" applyFill="1" applyBorder="1" applyAlignment="1">
      <alignment vertical="center"/>
    </xf>
    <xf numFmtId="0" fontId="7" fillId="0" borderId="35" xfId="0" applyFont="1" applyBorder="1"/>
    <xf numFmtId="167" fontId="7" fillId="5" borderId="15" xfId="6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1" fillId="0" borderId="24" xfId="0" applyFont="1" applyBorder="1"/>
    <xf numFmtId="167" fontId="7" fillId="2" borderId="8" xfId="6" applyNumberFormat="1" applyFont="1" applyFill="1" applyBorder="1" applyAlignment="1">
      <alignment vertical="center"/>
    </xf>
    <xf numFmtId="167" fontId="7" fillId="0" borderId="8" xfId="6" applyNumberFormat="1" applyFont="1" applyFill="1" applyBorder="1" applyAlignment="1">
      <alignment horizontal="center" vertical="center"/>
    </xf>
    <xf numFmtId="168" fontId="7" fillId="0" borderId="27" xfId="6" applyNumberFormat="1" applyFont="1" applyFill="1" applyBorder="1" applyAlignment="1">
      <alignment horizontal="center" vertical="center"/>
    </xf>
    <xf numFmtId="167" fontId="7" fillId="2" borderId="15" xfId="6" applyNumberFormat="1" applyFont="1" applyFill="1" applyBorder="1" applyAlignment="1">
      <alignment vertical="center"/>
    </xf>
    <xf numFmtId="167" fontId="7" fillId="0" borderId="15" xfId="6" applyNumberFormat="1" applyFont="1" applyFill="1" applyBorder="1" applyAlignment="1">
      <alignment horizontal="center" vertical="center"/>
    </xf>
    <xf numFmtId="167" fontId="6" fillId="5" borderId="40" xfId="6" applyNumberFormat="1" applyFont="1" applyFill="1" applyBorder="1" applyAlignment="1">
      <alignment vertical="center"/>
    </xf>
    <xf numFmtId="167" fontId="10" fillId="5" borderId="41" xfId="6" applyNumberFormat="1" applyFont="1" applyFill="1" applyBorder="1" applyAlignment="1">
      <alignment vertical="center"/>
    </xf>
    <xf numFmtId="168" fontId="7" fillId="0" borderId="28" xfId="6" applyNumberFormat="1" applyFont="1" applyFill="1" applyBorder="1" applyAlignment="1">
      <alignment horizontal="center" vertical="center"/>
    </xf>
    <xf numFmtId="0" fontId="2" fillId="0" borderId="42" xfId="0" applyFont="1" applyBorder="1"/>
    <xf numFmtId="167" fontId="6" fillId="5" borderId="24" xfId="6" applyNumberFormat="1" applyFont="1" applyFill="1" applyBorder="1" applyAlignment="1">
      <alignment vertical="center"/>
    </xf>
    <xf numFmtId="168" fontId="7" fillId="5" borderId="26" xfId="6" applyNumberFormat="1" applyFont="1" applyFill="1" applyBorder="1" applyAlignment="1">
      <alignment vertical="center"/>
    </xf>
    <xf numFmtId="168" fontId="7" fillId="0" borderId="5" xfId="6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168" fontId="10" fillId="5" borderId="27" xfId="6" applyNumberFormat="1" applyFont="1" applyFill="1" applyBorder="1" applyAlignment="1">
      <alignment horizontal="center" vertical="center"/>
    </xf>
    <xf numFmtId="168" fontId="7" fillId="5" borderId="8" xfId="6" applyNumberFormat="1" applyFont="1" applyFill="1" applyBorder="1" applyAlignment="1">
      <alignment vertical="center"/>
    </xf>
    <xf numFmtId="168" fontId="7" fillId="0" borderId="8" xfId="6" applyNumberFormat="1" applyFont="1" applyFill="1" applyBorder="1" applyAlignment="1">
      <alignment horizontal="center" vertical="center"/>
    </xf>
    <xf numFmtId="168" fontId="7" fillId="0" borderId="11" xfId="6" applyNumberFormat="1" applyFont="1" applyFill="1" applyBorder="1" applyAlignment="1">
      <alignment horizontal="center" vertical="center"/>
    </xf>
    <xf numFmtId="168" fontId="7" fillId="5" borderId="27" xfId="6" applyNumberFormat="1" applyFont="1" applyFill="1" applyBorder="1" applyAlignment="1">
      <alignment vertical="center"/>
    </xf>
    <xf numFmtId="167" fontId="6" fillId="5" borderId="7" xfId="6" applyNumberFormat="1" applyFont="1" applyFill="1" applyBorder="1" applyAlignment="1">
      <alignment horizontal="left" vertical="center" indent="1"/>
    </xf>
    <xf numFmtId="168" fontId="10" fillId="0" borderId="8" xfId="6" applyNumberFormat="1" applyFont="1" applyFill="1" applyBorder="1" applyAlignment="1">
      <alignment horizontal="center" vertical="center"/>
    </xf>
    <xf numFmtId="167" fontId="10" fillId="5" borderId="7" xfId="6" applyNumberFormat="1" applyFont="1" applyFill="1" applyBorder="1" applyAlignment="1">
      <alignment horizontal="left" vertical="center" indent="3"/>
    </xf>
    <xf numFmtId="167" fontId="10" fillId="5" borderId="14" xfId="6" applyNumberFormat="1" applyFont="1" applyFill="1" applyBorder="1" applyAlignment="1">
      <alignment horizontal="left" vertical="center" indent="3"/>
    </xf>
    <xf numFmtId="168" fontId="10" fillId="0" borderId="33" xfId="6" applyNumberFormat="1" applyFont="1" applyFill="1" applyBorder="1" applyAlignment="1">
      <alignment horizontal="center" vertical="center"/>
    </xf>
    <xf numFmtId="168" fontId="10" fillId="5" borderId="15" xfId="6" applyNumberFormat="1" applyFont="1" applyFill="1" applyBorder="1" applyAlignment="1">
      <alignment vertical="center"/>
    </xf>
    <xf numFmtId="168" fontId="10" fillId="0" borderId="15" xfId="6" applyNumberFormat="1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 wrapText="1"/>
    </xf>
    <xf numFmtId="0" fontId="7" fillId="0" borderId="0" xfId="0" applyFont="1"/>
    <xf numFmtId="168" fontId="7" fillId="2" borderId="8" xfId="6" applyNumberFormat="1" applyFont="1" applyFill="1" applyBorder="1" applyAlignment="1">
      <alignment vertical="center"/>
    </xf>
    <xf numFmtId="168" fontId="7" fillId="0" borderId="8" xfId="6" applyNumberFormat="1" applyFont="1" applyFill="1" applyBorder="1" applyAlignment="1">
      <alignment vertical="center"/>
    </xf>
    <xf numFmtId="168" fontId="7" fillId="5" borderId="33" xfId="6" applyNumberFormat="1" applyFont="1" applyFill="1" applyBorder="1" applyAlignment="1">
      <alignment vertical="center"/>
    </xf>
    <xf numFmtId="168" fontId="7" fillId="2" borderId="15" xfId="6" applyNumberFormat="1" applyFont="1" applyFill="1" applyBorder="1" applyAlignment="1">
      <alignment vertical="center"/>
    </xf>
    <xf numFmtId="168" fontId="7" fillId="0" borderId="15" xfId="6" applyNumberFormat="1" applyFont="1" applyFill="1" applyBorder="1" applyAlignment="1">
      <alignment vertical="center"/>
    </xf>
    <xf numFmtId="165" fontId="7" fillId="5" borderId="0" xfId="0" applyNumberFormat="1" applyFont="1" applyFill="1"/>
    <xf numFmtId="167" fontId="7" fillId="5" borderId="0" xfId="6" applyNumberFormat="1" applyFont="1" applyFill="1" applyBorder="1" applyAlignment="1">
      <alignment vertical="center"/>
    </xf>
    <xf numFmtId="0" fontId="16" fillId="0" borderId="0" xfId="0" applyFont="1"/>
    <xf numFmtId="165" fontId="9" fillId="5" borderId="0" xfId="0" applyNumberFormat="1" applyFont="1" applyFill="1" applyAlignment="1">
      <alignment horizontal="center"/>
    </xf>
    <xf numFmtId="164" fontId="2" fillId="0" borderId="0" xfId="6" applyFont="1" applyFill="1" applyBorder="1"/>
    <xf numFmtId="168" fontId="7" fillId="5" borderId="0" xfId="6" applyNumberFormat="1" applyFont="1" applyFill="1" applyBorder="1" applyAlignment="1">
      <alignment vertical="center"/>
    </xf>
    <xf numFmtId="168" fontId="10" fillId="5" borderId="0" xfId="6" applyNumberFormat="1" applyFont="1" applyFill="1" applyBorder="1" applyAlignment="1">
      <alignment vertical="center"/>
    </xf>
    <xf numFmtId="0" fontId="17" fillId="0" borderId="0" xfId="0" applyFont="1"/>
    <xf numFmtId="0" fontId="1" fillId="5" borderId="0" xfId="0" applyFont="1" applyFill="1" applyAlignment="1">
      <alignment horizontal="left"/>
    </xf>
    <xf numFmtId="43" fontId="2" fillId="0" borderId="0" xfId="1" applyFont="1"/>
    <xf numFmtId="164" fontId="7" fillId="0" borderId="0" xfId="6" applyFont="1" applyFill="1" applyBorder="1" applyAlignment="1">
      <alignment vertical="center"/>
    </xf>
    <xf numFmtId="164" fontId="6" fillId="0" borderId="0" xfId="6" applyFont="1" applyFill="1" applyBorder="1" applyAlignment="1">
      <alignment vertical="center"/>
    </xf>
    <xf numFmtId="164" fontId="6" fillId="0" borderId="0" xfId="6" applyFont="1" applyFill="1" applyBorder="1" applyAlignment="1">
      <alignment horizontal="center"/>
    </xf>
    <xf numFmtId="37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3" applyNumberFormat="1" applyFont="1" applyFill="1" applyBorder="1" applyAlignment="1">
      <alignment vertical="center"/>
    </xf>
    <xf numFmtId="164" fontId="10" fillId="0" borderId="0" xfId="6" applyFont="1" applyFill="1" applyBorder="1" applyAlignment="1">
      <alignment vertical="center"/>
    </xf>
    <xf numFmtId="164" fontId="18" fillId="0" borderId="0" xfId="6" applyFont="1" applyFill="1" applyBorder="1" applyAlignment="1">
      <alignment vertical="center"/>
    </xf>
    <xf numFmtId="3" fontId="2" fillId="0" borderId="0" xfId="0" applyNumberFormat="1" applyFont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2" fillId="0" borderId="0" xfId="6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20" xfId="0" applyFont="1" applyBorder="1"/>
    <xf numFmtId="167" fontId="6" fillId="0" borderId="43" xfId="6" applyNumberFormat="1" applyFont="1" applyBorder="1"/>
    <xf numFmtId="167" fontId="6" fillId="0" borderId="38" xfId="6" applyNumberFormat="1" applyFont="1" applyBorder="1"/>
    <xf numFmtId="167" fontId="6" fillId="0" borderId="20" xfId="6" applyNumberFormat="1" applyFont="1" applyBorder="1"/>
    <xf numFmtId="167" fontId="6" fillId="0" borderId="26" xfId="6" applyNumberFormat="1" applyFont="1" applyBorder="1"/>
    <xf numFmtId="0" fontId="5" fillId="0" borderId="44" xfId="0" applyFont="1" applyBorder="1"/>
    <xf numFmtId="167" fontId="6" fillId="0" borderId="45" xfId="6" applyNumberFormat="1" applyFont="1" applyBorder="1"/>
    <xf numFmtId="167" fontId="6" fillId="0" borderId="46" xfId="6" applyNumberFormat="1" applyFont="1" applyBorder="1"/>
    <xf numFmtId="167" fontId="6" fillId="0" borderId="47" xfId="6" applyNumberFormat="1" applyFont="1" applyBorder="1"/>
    <xf numFmtId="167" fontId="6" fillId="0" borderId="32" xfId="6" applyNumberFormat="1" applyFont="1" applyBorder="1"/>
    <xf numFmtId="0" fontId="6" fillId="0" borderId="47" xfId="0" applyFont="1" applyBorder="1" applyAlignment="1">
      <alignment vertical="center"/>
    </xf>
    <xf numFmtId="167" fontId="6" fillId="0" borderId="45" xfId="6" applyNumberFormat="1" applyFont="1" applyBorder="1" applyAlignment="1">
      <alignment vertical="center"/>
    </xf>
    <xf numFmtId="10" fontId="6" fillId="0" borderId="46" xfId="6" applyNumberFormat="1" applyFont="1" applyBorder="1" applyAlignment="1">
      <alignment vertical="center"/>
    </xf>
    <xf numFmtId="167" fontId="6" fillId="0" borderId="47" xfId="6" applyNumberFormat="1" applyFont="1" applyBorder="1" applyAlignment="1">
      <alignment vertical="center"/>
    </xf>
    <xf numFmtId="10" fontId="6" fillId="0" borderId="27" xfId="6" applyNumberFormat="1" applyFont="1" applyBorder="1" applyAlignment="1">
      <alignment vertical="center"/>
    </xf>
    <xf numFmtId="165" fontId="7" fillId="0" borderId="47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4" fontId="7" fillId="0" borderId="46" xfId="6" applyFont="1" applyBorder="1" applyAlignment="1">
      <alignment vertical="center"/>
    </xf>
    <xf numFmtId="164" fontId="7" fillId="0" borderId="27" xfId="6" applyFont="1" applyBorder="1" applyAlignment="1">
      <alignment vertical="center"/>
    </xf>
    <xf numFmtId="165" fontId="10" fillId="0" borderId="47" xfId="0" applyNumberFormat="1" applyFont="1" applyBorder="1" applyAlignment="1">
      <alignment vertical="center"/>
    </xf>
    <xf numFmtId="165" fontId="10" fillId="0" borderId="45" xfId="0" applyNumberFormat="1" applyFont="1" applyBorder="1" applyAlignment="1">
      <alignment vertical="center"/>
    </xf>
    <xf numFmtId="164" fontId="10" fillId="0" borderId="46" xfId="6" applyFont="1" applyBorder="1" applyAlignment="1">
      <alignment vertical="center"/>
    </xf>
    <xf numFmtId="164" fontId="10" fillId="0" borderId="27" xfId="6" applyFont="1" applyBorder="1" applyAlignment="1">
      <alignment vertical="center"/>
    </xf>
    <xf numFmtId="165" fontId="7" fillId="0" borderId="45" xfId="3" applyNumberFormat="1" applyFont="1" applyBorder="1" applyAlignment="1">
      <alignment vertical="center"/>
    </xf>
    <xf numFmtId="164" fontId="7" fillId="0" borderId="45" xfId="6" applyFont="1" applyBorder="1" applyAlignment="1">
      <alignment vertical="center"/>
    </xf>
    <xf numFmtId="164" fontId="6" fillId="0" borderId="46" xfId="6" applyFont="1" applyBorder="1" applyAlignment="1">
      <alignment vertical="center"/>
    </xf>
    <xf numFmtId="164" fontId="6" fillId="0" borderId="27" xfId="6" applyFont="1" applyBorder="1" applyAlignment="1">
      <alignment vertical="center"/>
    </xf>
    <xf numFmtId="169" fontId="2" fillId="2" borderId="0" xfId="6" applyNumberFormat="1" applyFont="1" applyFill="1"/>
    <xf numFmtId="37" fontId="7" fillId="0" borderId="45" xfId="0" applyNumberFormat="1" applyFont="1" applyBorder="1" applyAlignment="1">
      <alignment vertical="center"/>
    </xf>
    <xf numFmtId="37" fontId="7" fillId="0" borderId="46" xfId="0" applyNumberFormat="1" applyFont="1" applyBorder="1" applyAlignment="1">
      <alignment vertical="center"/>
    </xf>
    <xf numFmtId="37" fontId="7" fillId="0" borderId="47" xfId="0" applyNumberFormat="1" applyFont="1" applyBorder="1" applyAlignment="1">
      <alignment vertical="center"/>
    </xf>
    <xf numFmtId="37" fontId="7" fillId="0" borderId="27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165" fontId="7" fillId="0" borderId="27" xfId="0" applyNumberFormat="1" applyFont="1" applyBorder="1" applyAlignment="1">
      <alignment vertical="center"/>
    </xf>
    <xf numFmtId="165" fontId="7" fillId="0" borderId="46" xfId="3" applyNumberFormat="1" applyFont="1" applyBorder="1" applyAlignment="1">
      <alignment vertical="center"/>
    </xf>
    <xf numFmtId="165" fontId="7" fillId="0" borderId="27" xfId="3" applyNumberFormat="1" applyFont="1" applyBorder="1" applyAlignment="1">
      <alignment vertical="center"/>
    </xf>
    <xf numFmtId="165" fontId="7" fillId="0" borderId="50" xfId="0" applyNumberFormat="1" applyFont="1" applyBorder="1" applyAlignment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165" fontId="6" fillId="0" borderId="47" xfId="0" applyNumberFormat="1" applyFont="1" applyBorder="1" applyAlignment="1">
      <alignment vertical="center"/>
    </xf>
    <xf numFmtId="165" fontId="7" fillId="0" borderId="53" xfId="0" applyNumberFormat="1" applyFont="1" applyBorder="1" applyAlignment="1">
      <alignment vertical="center"/>
    </xf>
    <xf numFmtId="165" fontId="7" fillId="0" borderId="54" xfId="3" applyNumberFormat="1" applyFont="1" applyBorder="1" applyAlignment="1">
      <alignment vertical="center"/>
    </xf>
    <xf numFmtId="165" fontId="7" fillId="0" borderId="55" xfId="3" applyNumberFormat="1" applyFont="1" applyBorder="1" applyAlignment="1">
      <alignment vertical="center"/>
    </xf>
    <xf numFmtId="165" fontId="7" fillId="0" borderId="53" xfId="3" applyNumberFormat="1" applyFont="1" applyBorder="1" applyAlignment="1">
      <alignment vertical="center"/>
    </xf>
    <xf numFmtId="165" fontId="7" fillId="0" borderId="33" xfId="3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7" fontId="6" fillId="0" borderId="0" xfId="6" applyNumberFormat="1" applyFont="1" applyFill="1" applyBorder="1" applyAlignment="1">
      <alignment vertical="center"/>
    </xf>
    <xf numFmtId="165" fontId="18" fillId="0" borderId="0" xfId="0" applyNumberFormat="1" applyFont="1" applyAlignment="1">
      <alignment vertical="center"/>
    </xf>
    <xf numFmtId="165" fontId="18" fillId="0" borderId="0" xfId="3" applyNumberFormat="1" applyFont="1" applyFill="1" applyBorder="1" applyAlignment="1">
      <alignment vertical="center"/>
    </xf>
    <xf numFmtId="166" fontId="2" fillId="0" borderId="0" xfId="3" applyNumberFormat="1" applyFont="1" applyFill="1" applyBorder="1"/>
    <xf numFmtId="39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167" fontId="6" fillId="0" borderId="27" xfId="6" applyNumberFormat="1" applyFont="1" applyBorder="1"/>
    <xf numFmtId="167" fontId="6" fillId="0" borderId="12" xfId="6" applyNumberFormat="1" applyFont="1" applyBorder="1" applyAlignment="1">
      <alignment vertical="center"/>
    </xf>
    <xf numFmtId="167" fontId="7" fillId="0" borderId="45" xfId="6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4" fontId="6" fillId="0" borderId="27" xfId="6" applyFont="1" applyFill="1" applyBorder="1" applyAlignment="1">
      <alignment vertical="center"/>
    </xf>
    <xf numFmtId="165" fontId="6" fillId="0" borderId="45" xfId="0" applyNumberFormat="1" applyFont="1" applyBorder="1" applyAlignment="1">
      <alignment vertical="center"/>
    </xf>
    <xf numFmtId="164" fontId="7" fillId="0" borderId="27" xfId="6" applyFont="1" applyFill="1" applyBorder="1" applyAlignment="1">
      <alignment vertical="center"/>
    </xf>
    <xf numFmtId="164" fontId="10" fillId="0" borderId="27" xfId="6" applyFont="1" applyFill="1" applyBorder="1" applyAlignment="1">
      <alignment vertical="center"/>
    </xf>
    <xf numFmtId="37" fontId="7" fillId="0" borderId="12" xfId="0" applyNumberFormat="1" applyFont="1" applyBorder="1" applyAlignment="1">
      <alignment vertical="center"/>
    </xf>
    <xf numFmtId="165" fontId="7" fillId="0" borderId="29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6" xfId="3" applyNumberFormat="1" applyFont="1" applyBorder="1" applyAlignment="1">
      <alignment vertical="center"/>
    </xf>
    <xf numFmtId="164" fontId="21" fillId="0" borderId="0" xfId="6" applyFont="1" applyFill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2" borderId="28" xfId="0" applyFont="1" applyFill="1" applyBorder="1"/>
    <xf numFmtId="165" fontId="7" fillId="0" borderId="45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39" fontId="6" fillId="0" borderId="46" xfId="0" applyNumberFormat="1" applyFont="1" applyBorder="1" applyAlignment="1">
      <alignment vertical="center"/>
    </xf>
    <xf numFmtId="39" fontId="6" fillId="0" borderId="27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39" fontId="7" fillId="0" borderId="46" xfId="0" applyNumberFormat="1" applyFont="1" applyBorder="1" applyAlignment="1">
      <alignment vertical="center"/>
    </xf>
    <xf numFmtId="39" fontId="7" fillId="0" borderId="27" xfId="0" applyNumberFormat="1" applyFont="1" applyBorder="1" applyAlignment="1">
      <alignment vertical="center"/>
    </xf>
    <xf numFmtId="39" fontId="10" fillId="0" borderId="46" xfId="0" applyNumberFormat="1" applyFont="1" applyBorder="1" applyAlignment="1">
      <alignment vertical="center"/>
    </xf>
    <xf numFmtId="39" fontId="10" fillId="0" borderId="27" xfId="0" applyNumberFormat="1" applyFont="1" applyBorder="1" applyAlignment="1">
      <alignment vertical="center"/>
    </xf>
    <xf numFmtId="164" fontId="10" fillId="0" borderId="45" xfId="6" applyFont="1" applyFill="1" applyBorder="1" applyAlignment="1">
      <alignment vertical="center"/>
    </xf>
    <xf numFmtId="164" fontId="10" fillId="0" borderId="46" xfId="6" applyFont="1" applyFill="1" applyBorder="1" applyAlignment="1">
      <alignment vertical="center"/>
    </xf>
    <xf numFmtId="164" fontId="7" fillId="0" borderId="45" xfId="6" applyFont="1" applyFill="1" applyBorder="1" applyAlignment="1">
      <alignment vertical="center"/>
    </xf>
    <xf numFmtId="164" fontId="7" fillId="0" borderId="46" xfId="6" applyFont="1" applyFill="1" applyBorder="1" applyAlignment="1">
      <alignment vertical="center"/>
    </xf>
    <xf numFmtId="43" fontId="7" fillId="0" borderId="46" xfId="1" applyFont="1" applyBorder="1" applyAlignment="1">
      <alignment vertical="center"/>
    </xf>
    <xf numFmtId="165" fontId="7" fillId="0" borderId="47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6" fillId="0" borderId="48" xfId="0" applyNumberFormat="1" applyFont="1" applyBorder="1" applyAlignment="1">
      <alignment vertical="center"/>
    </xf>
    <xf numFmtId="165" fontId="6" fillId="0" borderId="44" xfId="0" applyNumberFormat="1" applyFont="1" applyBorder="1" applyAlignment="1">
      <alignment vertical="center"/>
    </xf>
    <xf numFmtId="165" fontId="7" fillId="0" borderId="60" xfId="0" applyNumberFormat="1" applyFont="1" applyBorder="1" applyAlignment="1">
      <alignment vertical="center"/>
    </xf>
    <xf numFmtId="165" fontId="7" fillId="0" borderId="55" xfId="3" applyNumberFormat="1" applyFont="1" applyFill="1" applyBorder="1" applyAlignment="1">
      <alignment vertical="center"/>
    </xf>
    <xf numFmtId="165" fontId="7" fillId="0" borderId="53" xfId="3" applyNumberFormat="1" applyFont="1" applyFill="1" applyBorder="1" applyAlignment="1">
      <alignment vertical="center"/>
    </xf>
    <xf numFmtId="165" fontId="7" fillId="0" borderId="33" xfId="3" applyNumberFormat="1" applyFont="1" applyFill="1" applyBorder="1" applyAlignment="1">
      <alignment vertical="center"/>
    </xf>
    <xf numFmtId="165" fontId="7" fillId="0" borderId="36" xfId="3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6" applyFont="1" applyFill="1" applyBorder="1" applyAlignment="1"/>
    <xf numFmtId="167" fontId="6" fillId="0" borderId="25" xfId="6" applyNumberFormat="1" applyFont="1" applyBorder="1"/>
    <xf numFmtId="167" fontId="6" fillId="0" borderId="12" xfId="6" applyNumberFormat="1" applyFont="1" applyBorder="1"/>
    <xf numFmtId="165" fontId="7" fillId="2" borderId="45" xfId="0" applyNumberFormat="1" applyFont="1" applyFill="1" applyBorder="1" applyAlignment="1">
      <alignment vertical="center"/>
    </xf>
    <xf numFmtId="165" fontId="7" fillId="2" borderId="47" xfId="0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164" fontId="10" fillId="2" borderId="12" xfId="6" applyFont="1" applyFill="1" applyBorder="1" applyAlignment="1">
      <alignment vertical="center"/>
    </xf>
    <xf numFmtId="165" fontId="7" fillId="2" borderId="47" xfId="3" applyNumberFormat="1" applyFont="1" applyFill="1" applyBorder="1" applyAlignment="1">
      <alignment vertical="center"/>
    </xf>
    <xf numFmtId="165" fontId="7" fillId="2" borderId="12" xfId="3" applyNumberFormat="1" applyFont="1" applyFill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7" fillId="0" borderId="47" xfId="3" applyNumberFormat="1" applyFont="1" applyBorder="1" applyAlignment="1">
      <alignment vertical="center"/>
    </xf>
    <xf numFmtId="165" fontId="7" fillId="0" borderId="12" xfId="3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167" fontId="7" fillId="2" borderId="47" xfId="6" applyNumberFormat="1" applyFont="1" applyFill="1" applyBorder="1" applyAlignment="1">
      <alignment vertical="center"/>
    </xf>
    <xf numFmtId="167" fontId="10" fillId="2" borderId="47" xfId="6" applyNumberFormat="1" applyFont="1" applyFill="1" applyBorder="1" applyAlignment="1">
      <alignment vertical="center"/>
    </xf>
    <xf numFmtId="164" fontId="7" fillId="0" borderId="12" xfId="6" applyFont="1" applyBorder="1" applyAlignment="1">
      <alignment vertical="center"/>
    </xf>
    <xf numFmtId="164" fontId="10" fillId="0" borderId="47" xfId="6" applyFont="1" applyBorder="1" applyAlignment="1">
      <alignment vertical="center"/>
    </xf>
    <xf numFmtId="164" fontId="10" fillId="0" borderId="12" xfId="6" applyFont="1" applyFill="1" applyBorder="1" applyAlignment="1">
      <alignment vertical="center"/>
    </xf>
    <xf numFmtId="165" fontId="7" fillId="0" borderId="12" xfId="3" applyNumberFormat="1" applyFont="1" applyFill="1" applyBorder="1" applyAlignment="1">
      <alignment vertical="center"/>
    </xf>
    <xf numFmtId="165" fontId="7" fillId="0" borderId="45" xfId="3" applyNumberFormat="1" applyFont="1" applyFill="1" applyBorder="1" applyAlignment="1">
      <alignment vertical="center"/>
    </xf>
    <xf numFmtId="164" fontId="7" fillId="0" borderId="47" xfId="6" applyFont="1" applyBorder="1" applyAlignment="1">
      <alignment vertical="center"/>
    </xf>
    <xf numFmtId="164" fontId="7" fillId="0" borderId="12" xfId="6" applyFont="1" applyFill="1" applyBorder="1" applyAlignment="1">
      <alignment vertical="center"/>
    </xf>
    <xf numFmtId="164" fontId="6" fillId="0" borderId="45" xfId="6" applyFont="1" applyFill="1" applyBorder="1" applyAlignment="1">
      <alignment vertical="center"/>
    </xf>
    <xf numFmtId="37" fontId="6" fillId="0" borderId="45" xfId="0" applyNumberFormat="1" applyFont="1" applyBorder="1" applyAlignment="1">
      <alignment vertical="center"/>
    </xf>
    <xf numFmtId="168" fontId="11" fillId="0" borderId="0" xfId="6" applyNumberFormat="1" applyFont="1" applyFill="1" applyBorder="1" applyAlignment="1">
      <alignment horizontal="right" vertical="center" wrapText="1"/>
    </xf>
    <xf numFmtId="164" fontId="7" fillId="0" borderId="47" xfId="6" applyFont="1" applyFill="1" applyBorder="1" applyAlignment="1">
      <alignment vertical="center"/>
    </xf>
    <xf numFmtId="167" fontId="6" fillId="0" borderId="27" xfId="6" applyNumberFormat="1" applyFont="1" applyFill="1" applyBorder="1" applyAlignment="1">
      <alignment vertical="center"/>
    </xf>
    <xf numFmtId="167" fontId="6" fillId="0" borderId="46" xfId="6" applyNumberFormat="1" applyFont="1" applyFill="1" applyBorder="1" applyAlignment="1">
      <alignment vertical="center"/>
    </xf>
    <xf numFmtId="167" fontId="7" fillId="0" borderId="45" xfId="6" applyNumberFormat="1" applyFont="1" applyFill="1" applyBorder="1" applyAlignment="1">
      <alignment vertical="center"/>
    </xf>
    <xf numFmtId="167" fontId="7" fillId="0" borderId="27" xfId="6" applyNumberFormat="1" applyFont="1" applyFill="1" applyBorder="1" applyAlignment="1">
      <alignment vertical="center"/>
    </xf>
    <xf numFmtId="167" fontId="7" fillId="0" borderId="46" xfId="6" applyNumberFormat="1" applyFont="1" applyFill="1" applyBorder="1" applyAlignment="1">
      <alignment vertical="center"/>
    </xf>
    <xf numFmtId="164" fontId="10" fillId="0" borderId="47" xfId="6" applyFont="1" applyFill="1" applyBorder="1" applyAlignment="1">
      <alignment vertical="center"/>
    </xf>
    <xf numFmtId="167" fontId="10" fillId="0" borderId="27" xfId="6" applyNumberFormat="1" applyFont="1" applyFill="1" applyBorder="1" applyAlignment="1">
      <alignment vertical="center"/>
    </xf>
    <xf numFmtId="167" fontId="10" fillId="0" borderId="46" xfId="6" applyNumberFormat="1" applyFont="1" applyFill="1" applyBorder="1" applyAlignment="1">
      <alignment vertical="center"/>
    </xf>
    <xf numFmtId="0" fontId="2" fillId="2" borderId="61" xfId="0" applyFont="1" applyFill="1" applyBorder="1"/>
    <xf numFmtId="164" fontId="1" fillId="0" borderId="0" xfId="6" applyFont="1" applyFill="1" applyBorder="1" applyAlignment="1"/>
    <xf numFmtId="165" fontId="10" fillId="0" borderId="47" xfId="3" applyNumberFormat="1" applyFont="1" applyBorder="1" applyAlignment="1">
      <alignment vertical="center"/>
    </xf>
    <xf numFmtId="164" fontId="10" fillId="0" borderId="12" xfId="6" applyFont="1" applyBorder="1" applyAlignment="1">
      <alignment vertical="center"/>
    </xf>
    <xf numFmtId="167" fontId="7" fillId="0" borderId="12" xfId="6" applyNumberFormat="1" applyFont="1" applyFill="1" applyBorder="1" applyAlignment="1">
      <alignment vertical="center"/>
    </xf>
    <xf numFmtId="165" fontId="2" fillId="2" borderId="0" xfId="0" applyNumberFormat="1" applyFont="1" applyFill="1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39" fontId="7" fillId="2" borderId="0" xfId="0" applyNumberFormat="1" applyFont="1" applyFill="1" applyAlignment="1">
      <alignment horizontal="center" vertical="center"/>
    </xf>
    <xf numFmtId="39" fontId="2" fillId="2" borderId="64" xfId="0" applyNumberFormat="1" applyFont="1" applyFill="1" applyBorder="1"/>
    <xf numFmtId="39" fontId="2" fillId="2" borderId="62" xfId="0" applyNumberFormat="1" applyFont="1" applyFill="1" applyBorder="1"/>
    <xf numFmtId="39" fontId="2" fillId="2" borderId="65" xfId="0" applyNumberFormat="1" applyFont="1" applyFill="1" applyBorder="1"/>
    <xf numFmtId="39" fontId="2" fillId="2" borderId="34" xfId="0" applyNumberFormat="1" applyFont="1" applyFill="1" applyBorder="1"/>
    <xf numFmtId="39" fontId="7" fillId="2" borderId="52" xfId="0" applyNumberFormat="1" applyFont="1" applyFill="1" applyBorder="1" applyAlignment="1">
      <alignment vertical="center"/>
    </xf>
    <xf numFmtId="39" fontId="7" fillId="2" borderId="44" xfId="0" applyNumberFormat="1" applyFont="1" applyFill="1" applyBorder="1" applyAlignment="1">
      <alignment vertical="center"/>
    </xf>
    <xf numFmtId="39" fontId="7" fillId="2" borderId="32" xfId="0" applyNumberFormat="1" applyFont="1" applyFill="1" applyBorder="1" applyAlignment="1">
      <alignment vertical="center"/>
    </xf>
    <xf numFmtId="39" fontId="7" fillId="2" borderId="31" xfId="0" applyNumberFormat="1" applyFont="1" applyFill="1" applyBorder="1" applyAlignment="1">
      <alignment vertical="center"/>
    </xf>
    <xf numFmtId="164" fontId="6" fillId="2" borderId="0" xfId="6" applyFont="1" applyFill="1" applyBorder="1" applyAlignment="1">
      <alignment vertical="center"/>
    </xf>
    <xf numFmtId="39" fontId="6" fillId="2" borderId="52" xfId="0" applyNumberFormat="1" applyFont="1" applyFill="1" applyBorder="1" applyAlignment="1">
      <alignment vertical="center"/>
    </xf>
    <xf numFmtId="165" fontId="6" fillId="2" borderId="44" xfId="0" applyNumberFormat="1" applyFont="1" applyFill="1" applyBorder="1" applyAlignment="1">
      <alignment vertical="center"/>
    </xf>
    <xf numFmtId="39" fontId="6" fillId="2" borderId="32" xfId="0" applyNumberFormat="1" applyFont="1" applyFill="1" applyBorder="1" applyAlignment="1">
      <alignment vertical="center"/>
    </xf>
    <xf numFmtId="165" fontId="6" fillId="2" borderId="31" xfId="0" applyNumberFormat="1" applyFont="1" applyFill="1" applyBorder="1" applyAlignment="1">
      <alignment vertical="center"/>
    </xf>
    <xf numFmtId="164" fontId="7" fillId="2" borderId="0" xfId="6" applyFont="1" applyFill="1" applyBorder="1" applyAlignment="1">
      <alignment vertical="center"/>
    </xf>
    <xf numFmtId="39" fontId="7" fillId="2" borderId="46" xfId="0" applyNumberFormat="1" applyFont="1" applyFill="1" applyBorder="1" applyAlignment="1">
      <alignment vertical="center"/>
    </xf>
    <xf numFmtId="39" fontId="7" fillId="2" borderId="27" xfId="0" applyNumberFormat="1" applyFont="1" applyFill="1" applyBorder="1" applyAlignment="1">
      <alignment vertical="center"/>
    </xf>
    <xf numFmtId="164" fontId="10" fillId="2" borderId="0" xfId="6" applyFont="1" applyFill="1" applyBorder="1" applyAlignment="1">
      <alignment vertical="center"/>
    </xf>
    <xf numFmtId="39" fontId="10" fillId="2" borderId="46" xfId="0" applyNumberFormat="1" applyFont="1" applyFill="1" applyBorder="1" applyAlignment="1">
      <alignment vertical="center"/>
    </xf>
    <xf numFmtId="165" fontId="10" fillId="2" borderId="47" xfId="0" applyNumberFormat="1" applyFont="1" applyFill="1" applyBorder="1" applyAlignment="1">
      <alignment vertical="center"/>
    </xf>
    <xf numFmtId="39" fontId="10" fillId="2" borderId="27" xfId="0" applyNumberFormat="1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165" fontId="6" fillId="2" borderId="45" xfId="0" applyNumberFormat="1" applyFont="1" applyFill="1" applyBorder="1" applyAlignment="1">
      <alignment vertical="center"/>
    </xf>
    <xf numFmtId="39" fontId="6" fillId="2" borderId="46" xfId="0" applyNumberFormat="1" applyFont="1" applyFill="1" applyBorder="1" applyAlignment="1">
      <alignment vertical="center"/>
    </xf>
    <xf numFmtId="165" fontId="6" fillId="2" borderId="47" xfId="0" applyNumberFormat="1" applyFont="1" applyFill="1" applyBorder="1" applyAlignment="1">
      <alignment vertical="center"/>
    </xf>
    <xf numFmtId="39" fontId="6" fillId="2" borderId="27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horizontal="center" vertical="center"/>
    </xf>
    <xf numFmtId="39" fontId="7" fillId="2" borderId="52" xfId="3" applyNumberFormat="1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horizontal="center" vertical="center"/>
    </xf>
    <xf numFmtId="39" fontId="7" fillId="2" borderId="46" xfId="3" applyNumberFormat="1" applyFont="1" applyFill="1" applyBorder="1" applyAlignment="1">
      <alignment vertical="center"/>
    </xf>
    <xf numFmtId="39" fontId="7" fillId="2" borderId="47" xfId="3" applyNumberFormat="1" applyFont="1" applyFill="1" applyBorder="1" applyAlignment="1">
      <alignment vertical="center"/>
    </xf>
    <xf numFmtId="39" fontId="7" fillId="2" borderId="27" xfId="3" applyNumberFormat="1" applyFont="1" applyFill="1" applyBorder="1" applyAlignment="1">
      <alignment vertical="center"/>
    </xf>
    <xf numFmtId="39" fontId="7" fillId="2" borderId="12" xfId="3" applyNumberFormat="1" applyFont="1" applyFill="1" applyBorder="1" applyAlignment="1">
      <alignment vertical="center"/>
    </xf>
    <xf numFmtId="39" fontId="7" fillId="2" borderId="47" xfId="0" applyNumberFormat="1" applyFont="1" applyFill="1" applyBorder="1" applyAlignment="1">
      <alignment vertical="center"/>
    </xf>
    <xf numFmtId="39" fontId="7" fillId="2" borderId="12" xfId="0" applyNumberFormat="1" applyFont="1" applyFill="1" applyBorder="1" applyAlignment="1">
      <alignment vertical="center"/>
    </xf>
    <xf numFmtId="39" fontId="6" fillId="2" borderId="0" xfId="0" applyNumberFormat="1" applyFont="1" applyFill="1" applyAlignment="1">
      <alignment vertical="center"/>
    </xf>
    <xf numFmtId="39" fontId="7" fillId="2" borderId="0" xfId="3" applyNumberFormat="1" applyFont="1" applyFill="1" applyBorder="1" applyAlignment="1">
      <alignment vertical="center"/>
    </xf>
    <xf numFmtId="170" fontId="7" fillId="2" borderId="46" xfId="0" applyNumberFormat="1" applyFont="1" applyFill="1" applyBorder="1" applyAlignment="1">
      <alignment vertical="center"/>
    </xf>
    <xf numFmtId="170" fontId="7" fillId="2" borderId="27" xfId="0" applyNumberFormat="1" applyFont="1" applyFill="1" applyBorder="1" applyAlignment="1">
      <alignment vertical="center"/>
    </xf>
    <xf numFmtId="39" fontId="10" fillId="2" borderId="46" xfId="3" applyNumberFormat="1" applyFont="1" applyFill="1" applyBorder="1" applyAlignment="1">
      <alignment vertical="center"/>
    </xf>
    <xf numFmtId="39" fontId="10" fillId="2" borderId="27" xfId="3" applyNumberFormat="1" applyFont="1" applyFill="1" applyBorder="1" applyAlignment="1">
      <alignment vertical="center"/>
    </xf>
    <xf numFmtId="165" fontId="7" fillId="2" borderId="29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horizontal="center" vertical="center"/>
    </xf>
    <xf numFmtId="39" fontId="7" fillId="2" borderId="55" xfId="3" applyNumberFormat="1" applyFont="1" applyFill="1" applyBorder="1"/>
    <xf numFmtId="166" fontId="7" fillId="2" borderId="53" xfId="3" applyNumberFormat="1" applyFont="1" applyFill="1" applyBorder="1"/>
    <xf numFmtId="39" fontId="7" fillId="2" borderId="33" xfId="3" applyNumberFormat="1" applyFont="1" applyFill="1" applyBorder="1"/>
    <xf numFmtId="166" fontId="7" fillId="2" borderId="36" xfId="3" applyNumberFormat="1" applyFont="1" applyFill="1" applyBorder="1"/>
    <xf numFmtId="0" fontId="7" fillId="2" borderId="0" xfId="0" applyFont="1" applyFill="1"/>
    <xf numFmtId="166" fontId="2" fillId="2" borderId="0" xfId="0" applyNumberFormat="1" applyFont="1" applyFill="1"/>
    <xf numFmtId="39" fontId="7" fillId="2" borderId="0" xfId="0" applyNumberFormat="1" applyFont="1" applyFill="1" applyAlignment="1">
      <alignment vertical="center"/>
    </xf>
    <xf numFmtId="39" fontId="2" fillId="2" borderId="19" xfId="0" applyNumberFormat="1" applyFont="1" applyFill="1" applyBorder="1"/>
    <xf numFmtId="39" fontId="7" fillId="2" borderId="59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/>
    </xf>
    <xf numFmtId="165" fontId="6" fillId="2" borderId="59" xfId="0" applyNumberFormat="1" applyFont="1" applyFill="1" applyBorder="1" applyAlignment="1">
      <alignment vertical="center"/>
    </xf>
    <xf numFmtId="165" fontId="6" fillId="2" borderId="52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5" fontId="7" fillId="2" borderId="66" xfId="0" applyNumberFormat="1" applyFont="1" applyFill="1" applyBorder="1" applyAlignment="1">
      <alignment vertical="center"/>
    </xf>
    <xf numFmtId="165" fontId="7" fillId="2" borderId="46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66" xfId="0" applyNumberFormat="1" applyFont="1" applyFill="1" applyBorder="1" applyAlignment="1">
      <alignment vertical="center"/>
    </xf>
    <xf numFmtId="165" fontId="10" fillId="2" borderId="46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5" fontId="6" fillId="2" borderId="66" xfId="0" applyNumberFormat="1" applyFont="1" applyFill="1" applyBorder="1" applyAlignment="1">
      <alignment vertical="center"/>
    </xf>
    <xf numFmtId="165" fontId="6" fillId="2" borderId="46" xfId="0" applyNumberFormat="1" applyFont="1" applyFill="1" applyBorder="1" applyAlignment="1">
      <alignment vertical="center"/>
    </xf>
    <xf numFmtId="39" fontId="7" fillId="2" borderId="50" xfId="0" applyNumberFormat="1" applyFont="1" applyFill="1" applyBorder="1" applyAlignment="1">
      <alignment horizontal="center" vertical="center"/>
    </xf>
    <xf numFmtId="166" fontId="7" fillId="2" borderId="21" xfId="0" applyNumberFormat="1" applyFont="1" applyFill="1" applyBorder="1" applyAlignment="1">
      <alignment vertical="center"/>
    </xf>
    <xf numFmtId="39" fontId="7" fillId="2" borderId="30" xfId="0" applyNumberFormat="1" applyFont="1" applyFill="1" applyBorder="1" applyAlignment="1">
      <alignment vertical="center"/>
    </xf>
    <xf numFmtId="166" fontId="7" fillId="2" borderId="58" xfId="0" applyNumberFormat="1" applyFont="1" applyFill="1" applyBorder="1" applyAlignment="1">
      <alignment vertical="center"/>
    </xf>
    <xf numFmtId="166" fontId="7" fillId="2" borderId="50" xfId="0" applyNumberFormat="1" applyFont="1" applyFill="1" applyBorder="1" applyAlignment="1">
      <alignment vertical="center"/>
    </xf>
    <xf numFmtId="39" fontId="7" fillId="2" borderId="52" xfId="0" applyNumberFormat="1" applyFont="1" applyFill="1" applyBorder="1" applyAlignment="1">
      <alignment horizontal="center" vertical="center"/>
    </xf>
    <xf numFmtId="39" fontId="7" fillId="2" borderId="6" xfId="3" applyNumberFormat="1" applyFont="1" applyFill="1" applyBorder="1" applyAlignment="1">
      <alignment vertical="center"/>
    </xf>
    <xf numFmtId="39" fontId="7" fillId="2" borderId="32" xfId="3" applyNumberFormat="1" applyFont="1" applyFill="1" applyBorder="1" applyAlignment="1">
      <alignment vertical="center"/>
    </xf>
    <xf numFmtId="39" fontId="7" fillId="2" borderId="59" xfId="3" applyNumberFormat="1" applyFont="1" applyFill="1" applyBorder="1" applyAlignment="1">
      <alignment vertical="center"/>
    </xf>
    <xf numFmtId="39" fontId="7" fillId="2" borderId="9" xfId="3" applyNumberFormat="1" applyFont="1" applyFill="1" applyBorder="1" applyAlignment="1">
      <alignment vertical="center"/>
    </xf>
    <xf numFmtId="39" fontId="7" fillId="2" borderId="66" xfId="3" applyNumberFormat="1" applyFont="1" applyFill="1" applyBorder="1" applyAlignment="1">
      <alignment vertical="center"/>
    </xf>
    <xf numFmtId="39" fontId="7" fillId="2" borderId="9" xfId="0" applyNumberFormat="1" applyFont="1" applyFill="1" applyBorder="1" applyAlignment="1">
      <alignment vertical="center"/>
    </xf>
    <xf numFmtId="39" fontId="7" fillId="2" borderId="66" xfId="0" applyNumberFormat="1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165" fontId="7" fillId="2" borderId="58" xfId="0" applyNumberFormat="1" applyFont="1" applyFill="1" applyBorder="1" applyAlignment="1">
      <alignment vertical="center"/>
    </xf>
    <xf numFmtId="165" fontId="7" fillId="2" borderId="50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7" fillId="2" borderId="59" xfId="0" applyNumberFormat="1" applyFont="1" applyFill="1" applyBorder="1" applyAlignment="1">
      <alignment vertical="center"/>
    </xf>
    <xf numFmtId="165" fontId="7" fillId="2" borderId="52" xfId="0" applyNumberFormat="1" applyFont="1" applyFill="1" applyBorder="1" applyAlignment="1">
      <alignment vertical="center"/>
    </xf>
    <xf numFmtId="165" fontId="7" fillId="2" borderId="9" xfId="3" applyNumberFormat="1" applyFont="1" applyFill="1" applyBorder="1" applyAlignment="1">
      <alignment vertical="center"/>
    </xf>
    <xf numFmtId="165" fontId="7" fillId="2" borderId="66" xfId="3" applyNumberFormat="1" applyFont="1" applyFill="1" applyBorder="1" applyAlignment="1">
      <alignment vertical="center"/>
    </xf>
    <xf numFmtId="165" fontId="7" fillId="2" borderId="46" xfId="3" applyNumberFormat="1" applyFont="1" applyFill="1" applyBorder="1" applyAlignment="1">
      <alignment vertical="center"/>
    </xf>
    <xf numFmtId="166" fontId="7" fillId="2" borderId="13" xfId="3" applyNumberFormat="1" applyFont="1" applyFill="1" applyBorder="1"/>
    <xf numFmtId="166" fontId="7" fillId="2" borderId="67" xfId="3" applyNumberFormat="1" applyFont="1" applyFill="1" applyBorder="1"/>
    <xf numFmtId="166" fontId="7" fillId="2" borderId="55" xfId="3" applyNumberFormat="1" applyFont="1" applyFill="1" applyBorder="1"/>
    <xf numFmtId="0" fontId="1" fillId="2" borderId="0" xfId="0" applyFont="1" applyFill="1" applyAlignment="1">
      <alignment horizontal="right"/>
    </xf>
    <xf numFmtId="0" fontId="17" fillId="2" borderId="0" xfId="0" applyFont="1" applyFill="1"/>
    <xf numFmtId="0" fontId="4" fillId="2" borderId="0" xfId="0" applyFont="1" applyFill="1" applyAlignment="1">
      <alignment wrapText="1"/>
    </xf>
    <xf numFmtId="167" fontId="24" fillId="2" borderId="0" xfId="6" applyNumberFormat="1" applyFont="1" applyFill="1" applyAlignment="1">
      <alignment vertical="center" wrapText="1"/>
    </xf>
    <xf numFmtId="167" fontId="6" fillId="2" borderId="0" xfId="6" applyNumberFormat="1" applyFont="1" applyFill="1" applyAlignment="1">
      <alignment vertical="center"/>
    </xf>
    <xf numFmtId="167" fontId="7" fillId="2" borderId="0" xfId="6" applyNumberFormat="1" applyFont="1" applyFill="1" applyAlignment="1">
      <alignment vertical="center"/>
    </xf>
    <xf numFmtId="0" fontId="6" fillId="2" borderId="47" xfId="0" applyFont="1" applyFill="1" applyBorder="1" applyAlignment="1">
      <alignment vertical="center"/>
    </xf>
    <xf numFmtId="37" fontId="6" fillId="2" borderId="45" xfId="0" applyNumberFormat="1" applyFont="1" applyFill="1" applyBorder="1" applyAlignment="1">
      <alignment vertical="center"/>
    </xf>
    <xf numFmtId="164" fontId="6" fillId="2" borderId="46" xfId="6" applyFont="1" applyFill="1" applyBorder="1" applyAlignment="1">
      <alignment vertical="center"/>
    </xf>
    <xf numFmtId="37" fontId="6" fillId="2" borderId="47" xfId="0" applyNumberFormat="1" applyFont="1" applyFill="1" applyBorder="1" applyAlignment="1">
      <alignment vertical="center"/>
    </xf>
    <xf numFmtId="164" fontId="6" fillId="2" borderId="27" xfId="6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68" fontId="7" fillId="2" borderId="45" xfId="6" applyNumberFormat="1" applyFont="1" applyFill="1" applyBorder="1" applyAlignment="1">
      <alignment vertical="center"/>
    </xf>
    <xf numFmtId="164" fontId="7" fillId="2" borderId="46" xfId="6" applyFont="1" applyFill="1" applyBorder="1" applyAlignment="1">
      <alignment vertical="center"/>
    </xf>
    <xf numFmtId="168" fontId="7" fillId="2" borderId="47" xfId="6" applyNumberFormat="1" applyFont="1" applyFill="1" applyBorder="1" applyAlignment="1">
      <alignment vertical="center"/>
    </xf>
    <xf numFmtId="164" fontId="7" fillId="2" borderId="27" xfId="6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168" fontId="10" fillId="2" borderId="45" xfId="6" applyNumberFormat="1" applyFont="1" applyFill="1" applyBorder="1" applyAlignment="1">
      <alignment vertical="center"/>
    </xf>
    <xf numFmtId="164" fontId="10" fillId="2" borderId="46" xfId="6" applyFont="1" applyFill="1" applyBorder="1" applyAlignment="1">
      <alignment vertical="center"/>
    </xf>
    <xf numFmtId="168" fontId="10" fillId="2" borderId="47" xfId="6" applyNumberFormat="1" applyFont="1" applyFill="1" applyBorder="1" applyAlignment="1">
      <alignment vertical="center"/>
    </xf>
    <xf numFmtId="164" fontId="10" fillId="2" borderId="27" xfId="6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7" fontId="6" fillId="2" borderId="0" xfId="6" applyNumberFormat="1" applyFont="1" applyFill="1" applyAlignment="1">
      <alignment vertical="justify" wrapText="1"/>
    </xf>
    <xf numFmtId="168" fontId="7" fillId="2" borderId="48" xfId="6" applyNumberFormat="1" applyFont="1" applyFill="1" applyBorder="1" applyAlignment="1">
      <alignment horizontal="center" vertical="center"/>
    </xf>
    <xf numFmtId="168" fontId="7" fillId="2" borderId="30" xfId="6" applyNumberFormat="1" applyFont="1" applyFill="1" applyBorder="1" applyAlignment="1">
      <alignment horizontal="center" vertical="center"/>
    </xf>
    <xf numFmtId="10" fontId="7" fillId="2" borderId="0" xfId="3" applyNumberFormat="1" applyFont="1" applyFill="1" applyAlignment="1">
      <alignment vertical="center"/>
    </xf>
    <xf numFmtId="168" fontId="7" fillId="2" borderId="44" xfId="6" applyNumberFormat="1" applyFont="1" applyFill="1" applyBorder="1" applyAlignment="1">
      <alignment horizontal="center" vertical="center"/>
    </xf>
    <xf numFmtId="168" fontId="7" fillId="2" borderId="32" xfId="6" applyNumberFormat="1" applyFont="1" applyFill="1" applyBorder="1" applyAlignment="1">
      <alignment horizontal="center" vertical="center"/>
    </xf>
    <xf numFmtId="164" fontId="7" fillId="2" borderId="0" xfId="6" applyFont="1" applyFill="1" applyAlignment="1">
      <alignment vertical="center"/>
    </xf>
    <xf numFmtId="167" fontId="6" fillId="2" borderId="45" xfId="6" applyNumberFormat="1" applyFont="1" applyFill="1" applyBorder="1" applyAlignment="1">
      <alignment vertical="center"/>
    </xf>
    <xf numFmtId="167" fontId="6" fillId="2" borderId="47" xfId="6" applyNumberFormat="1" applyFont="1" applyFill="1" applyBorder="1" applyAlignment="1">
      <alignment vertical="center"/>
    </xf>
    <xf numFmtId="167" fontId="7" fillId="2" borderId="45" xfId="6" applyNumberFormat="1" applyFont="1" applyFill="1" applyBorder="1" applyAlignment="1">
      <alignment vertical="center"/>
    </xf>
    <xf numFmtId="167" fontId="10" fillId="2" borderId="45" xfId="6" applyNumberFormat="1" applyFont="1" applyFill="1" applyBorder="1" applyAlignment="1">
      <alignment vertical="center"/>
    </xf>
    <xf numFmtId="164" fontId="7" fillId="2" borderId="45" xfId="6" applyFont="1" applyFill="1" applyBorder="1" applyAlignment="1">
      <alignment vertical="center"/>
    </xf>
    <xf numFmtId="164" fontId="7" fillId="2" borderId="47" xfId="6" applyFont="1" applyFill="1" applyBorder="1" applyAlignment="1">
      <alignment vertical="center"/>
    </xf>
    <xf numFmtId="37" fontId="7" fillId="2" borderId="45" xfId="0" applyNumberFormat="1" applyFont="1" applyFill="1" applyBorder="1" applyAlignment="1">
      <alignment vertical="center"/>
    </xf>
    <xf numFmtId="37" fontId="7" fillId="2" borderId="47" xfId="0" applyNumberFormat="1" applyFont="1" applyFill="1" applyBorder="1" applyAlignment="1">
      <alignment vertical="center"/>
    </xf>
    <xf numFmtId="37" fontId="6" fillId="2" borderId="12" xfId="0" applyNumberFormat="1" applyFont="1" applyFill="1" applyBorder="1" applyAlignment="1">
      <alignment vertical="center"/>
    </xf>
    <xf numFmtId="168" fontId="7" fillId="2" borderId="12" xfId="6" applyNumberFormat="1" applyFont="1" applyFill="1" applyBorder="1" applyAlignment="1">
      <alignment vertical="center"/>
    </xf>
    <xf numFmtId="168" fontId="10" fillId="2" borderId="12" xfId="6" applyNumberFormat="1" applyFont="1" applyFill="1" applyBorder="1" applyAlignment="1">
      <alignment vertical="center"/>
    </xf>
    <xf numFmtId="167" fontId="6" fillId="2" borderId="12" xfId="6" applyNumberFormat="1" applyFont="1" applyFill="1" applyBorder="1" applyAlignment="1">
      <alignment vertical="center"/>
    </xf>
    <xf numFmtId="167" fontId="7" fillId="2" borderId="12" xfId="6" applyNumberFormat="1" applyFont="1" applyFill="1" applyBorder="1" applyAlignment="1">
      <alignment vertical="center"/>
    </xf>
    <xf numFmtId="167" fontId="10" fillId="2" borderId="12" xfId="6" applyNumberFormat="1" applyFont="1" applyFill="1" applyBorder="1" applyAlignment="1">
      <alignment vertical="center"/>
    </xf>
    <xf numFmtId="164" fontId="7" fillId="2" borderId="12" xfId="6" applyFont="1" applyFill="1" applyBorder="1" applyAlignment="1">
      <alignment vertical="center"/>
    </xf>
    <xf numFmtId="37" fontId="7" fillId="2" borderId="1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65" fontId="7" fillId="2" borderId="54" xfId="0" applyNumberFormat="1" applyFont="1" applyFill="1" applyBorder="1" applyAlignment="1">
      <alignment vertical="center"/>
    </xf>
    <xf numFmtId="39" fontId="7" fillId="2" borderId="55" xfId="3" applyNumberFormat="1" applyFont="1" applyFill="1" applyBorder="1" applyAlignment="1">
      <alignment vertical="center"/>
    </xf>
    <xf numFmtId="165" fontId="7" fillId="2" borderId="53" xfId="0" applyNumberFormat="1" applyFont="1" applyFill="1" applyBorder="1" applyAlignment="1">
      <alignment vertical="center"/>
    </xf>
    <xf numFmtId="39" fontId="7" fillId="2" borderId="33" xfId="3" applyNumberFormat="1" applyFont="1" applyFill="1" applyBorder="1" applyAlignment="1">
      <alignment vertical="center"/>
    </xf>
    <xf numFmtId="165" fontId="7" fillId="2" borderId="36" xfId="0" applyNumberFormat="1" applyFont="1" applyFill="1" applyBorder="1" applyAlignment="1">
      <alignment vertical="center"/>
    </xf>
    <xf numFmtId="167" fontId="25" fillId="2" borderId="0" xfId="6" applyNumberFormat="1" applyFont="1" applyFill="1" applyAlignment="1">
      <alignment vertical="center" wrapText="1"/>
    </xf>
    <xf numFmtId="168" fontId="6" fillId="2" borderId="45" xfId="6" applyNumberFormat="1" applyFont="1" applyFill="1" applyBorder="1" applyAlignment="1">
      <alignment vertical="center"/>
    </xf>
    <xf numFmtId="168" fontId="6" fillId="2" borderId="9" xfId="6" applyNumberFormat="1" applyFont="1" applyFill="1" applyBorder="1" applyAlignment="1">
      <alignment vertical="center"/>
    </xf>
    <xf numFmtId="168" fontId="7" fillId="2" borderId="9" xfId="6" applyNumberFormat="1" applyFont="1" applyFill="1" applyBorder="1" applyAlignment="1">
      <alignment vertical="center"/>
    </xf>
    <xf numFmtId="168" fontId="10" fillId="2" borderId="9" xfId="6" applyNumberFormat="1" applyFont="1" applyFill="1" applyBorder="1" applyAlignment="1">
      <alignment vertical="center"/>
    </xf>
    <xf numFmtId="167" fontId="6" fillId="2" borderId="9" xfId="6" applyNumberFormat="1" applyFont="1" applyFill="1" applyBorder="1" applyAlignment="1">
      <alignment vertical="center"/>
    </xf>
    <xf numFmtId="167" fontId="7" fillId="2" borderId="9" xfId="6" applyNumberFormat="1" applyFont="1" applyFill="1" applyBorder="1" applyAlignment="1">
      <alignment vertical="center"/>
    </xf>
    <xf numFmtId="167" fontId="7" fillId="2" borderId="45" xfId="6" applyNumberFormat="1" applyFont="1" applyFill="1" applyBorder="1" applyAlignment="1">
      <alignment horizontal="right" vertical="center"/>
    </xf>
    <xf numFmtId="167" fontId="7" fillId="2" borderId="9" xfId="6" applyNumberFormat="1" applyFont="1" applyFill="1" applyBorder="1" applyAlignment="1">
      <alignment horizontal="right" vertical="center"/>
    </xf>
    <xf numFmtId="167" fontId="10" fillId="2" borderId="9" xfId="6" applyNumberFormat="1" applyFont="1" applyFill="1" applyBorder="1" applyAlignment="1">
      <alignment vertical="center"/>
    </xf>
    <xf numFmtId="37" fontId="7" fillId="2" borderId="9" xfId="0" applyNumberFormat="1" applyFont="1" applyFill="1" applyBorder="1" applyAlignment="1">
      <alignment vertical="center"/>
    </xf>
    <xf numFmtId="168" fontId="6" fillId="2" borderId="12" xfId="6" applyNumberFormat="1" applyFont="1" applyFill="1" applyBorder="1" applyAlignment="1">
      <alignment vertical="center"/>
    </xf>
    <xf numFmtId="168" fontId="6" fillId="2" borderId="47" xfId="6" applyNumberFormat="1" applyFont="1" applyFill="1" applyBorder="1" applyAlignment="1">
      <alignment vertical="center"/>
    </xf>
    <xf numFmtId="167" fontId="6" fillId="2" borderId="66" xfId="6" applyNumberFormat="1" applyFont="1" applyFill="1" applyBorder="1" applyAlignment="1">
      <alignment vertical="center"/>
    </xf>
    <xf numFmtId="167" fontId="6" fillId="2" borderId="46" xfId="6" applyNumberFormat="1" applyFont="1" applyFill="1" applyBorder="1" applyAlignment="1">
      <alignment vertical="center"/>
    </xf>
    <xf numFmtId="167" fontId="7" fillId="2" borderId="12" xfId="6" applyNumberFormat="1" applyFont="1" applyFill="1" applyBorder="1" applyAlignment="1">
      <alignment horizontal="right" vertical="center"/>
    </xf>
    <xf numFmtId="167" fontId="7" fillId="2" borderId="47" xfId="6" applyNumberFormat="1" applyFont="1" applyFill="1" applyBorder="1" applyAlignment="1">
      <alignment horizontal="right" vertical="center"/>
    </xf>
    <xf numFmtId="164" fontId="10" fillId="2" borderId="8" xfId="6" applyFont="1" applyFill="1" applyBorder="1" applyAlignment="1">
      <alignment vertical="center"/>
    </xf>
    <xf numFmtId="164" fontId="7" fillId="2" borderId="8" xfId="6" applyFont="1" applyFill="1" applyBorder="1" applyAlignment="1">
      <alignment vertical="center"/>
    </xf>
    <xf numFmtId="37" fontId="7" fillId="2" borderId="58" xfId="0" applyNumberFormat="1" applyFont="1" applyFill="1" applyBorder="1" applyAlignment="1">
      <alignment horizontal="center" vertical="center"/>
    </xf>
    <xf numFmtId="37" fontId="7" fillId="2" borderId="59" xfId="0" applyNumberFormat="1" applyFont="1" applyFill="1" applyBorder="1" applyAlignment="1">
      <alignment horizontal="center" vertical="center"/>
    </xf>
    <xf numFmtId="171" fontId="2" fillId="2" borderId="0" xfId="1" applyNumberFormat="1" applyFont="1" applyFill="1"/>
    <xf numFmtId="172" fontId="2" fillId="2" borderId="0" xfId="0" applyNumberFormat="1" applyFont="1" applyFill="1"/>
    <xf numFmtId="0" fontId="6" fillId="2" borderId="53" xfId="0" applyFont="1" applyFill="1" applyBorder="1" applyAlignment="1">
      <alignment vertical="center"/>
    </xf>
    <xf numFmtId="167" fontId="7" fillId="2" borderId="54" xfId="6" applyNumberFormat="1" applyFont="1" applyFill="1" applyBorder="1" applyAlignment="1">
      <alignment vertical="center"/>
    </xf>
    <xf numFmtId="164" fontId="7" fillId="2" borderId="33" xfId="6" applyFont="1" applyFill="1" applyBorder="1" applyAlignment="1">
      <alignment vertical="center"/>
    </xf>
    <xf numFmtId="167" fontId="7" fillId="2" borderId="13" xfId="6" applyNumberFormat="1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39" fontId="7" fillId="2" borderId="19" xfId="3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right"/>
    </xf>
    <xf numFmtId="0" fontId="7" fillId="2" borderId="27" xfId="0" applyFont="1" applyFill="1" applyBorder="1"/>
    <xf numFmtId="173" fontId="7" fillId="2" borderId="27" xfId="0" applyNumberFormat="1" applyFont="1" applyFill="1" applyBorder="1"/>
    <xf numFmtId="167" fontId="7" fillId="2" borderId="36" xfId="6" applyNumberFormat="1" applyFont="1" applyFill="1" applyBorder="1" applyAlignment="1">
      <alignment vertical="center"/>
    </xf>
    <xf numFmtId="164" fontId="7" fillId="2" borderId="55" xfId="6" applyFont="1" applyFill="1" applyBorder="1" applyAlignment="1">
      <alignment vertical="center"/>
    </xf>
    <xf numFmtId="0" fontId="7" fillId="2" borderId="33" xfId="0" applyFont="1" applyFill="1" applyBorder="1"/>
    <xf numFmtId="0" fontId="1" fillId="2" borderId="19" xfId="0" applyFont="1" applyFill="1" applyBorder="1" applyAlignment="1">
      <alignment horizontal="right"/>
    </xf>
    <xf numFmtId="0" fontId="2" fillId="2" borderId="19" xfId="0" applyFont="1" applyFill="1" applyBorder="1"/>
    <xf numFmtId="0" fontId="26" fillId="0" borderId="0" xfId="0" applyFont="1"/>
    <xf numFmtId="0" fontId="26" fillId="2" borderId="0" xfId="0" applyFont="1" applyFill="1"/>
    <xf numFmtId="0" fontId="26" fillId="5" borderId="0" xfId="0" applyFont="1" applyFill="1"/>
    <xf numFmtId="0" fontId="11" fillId="5" borderId="0" xfId="0" applyFont="1" applyFill="1" applyAlignment="1">
      <alignment vertical="center"/>
    </xf>
    <xf numFmtId="174" fontId="11" fillId="5" borderId="0" xfId="0" applyNumberFormat="1" applyFont="1" applyFill="1" applyAlignment="1">
      <alignment vertical="center"/>
    </xf>
    <xf numFmtId="0" fontId="27" fillId="2" borderId="0" xfId="0" applyFont="1" applyFill="1"/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7" fillId="5" borderId="0" xfId="0" applyFont="1" applyFill="1"/>
    <xf numFmtId="37" fontId="20" fillId="5" borderId="0" xfId="0" applyNumberFormat="1" applyFont="1" applyFill="1"/>
    <xf numFmtId="37" fontId="20" fillId="2" borderId="0" xfId="0" applyNumberFormat="1" applyFont="1" applyFill="1"/>
    <xf numFmtId="165" fontId="6" fillId="5" borderId="9" xfId="0" applyNumberFormat="1" applyFont="1" applyFill="1" applyBorder="1" applyAlignment="1">
      <alignment horizontal="left" vertical="center" indent="1"/>
    </xf>
    <xf numFmtId="165" fontId="2" fillId="5" borderId="9" xfId="0" applyNumberFormat="1" applyFont="1" applyFill="1" applyBorder="1" applyAlignment="1">
      <alignment horizontal="left" vertical="center" indent="2"/>
    </xf>
    <xf numFmtId="37" fontId="28" fillId="5" borderId="0" xfId="0" applyNumberFormat="1" applyFont="1" applyFill="1"/>
    <xf numFmtId="165" fontId="28" fillId="5" borderId="0" xfId="0" applyNumberFormat="1" applyFont="1" applyFill="1"/>
    <xf numFmtId="37" fontId="28" fillId="2" borderId="0" xfId="0" applyNumberFormat="1" applyFont="1" applyFill="1"/>
    <xf numFmtId="165" fontId="28" fillId="2" borderId="0" xfId="0" applyNumberFormat="1" applyFont="1" applyFill="1"/>
    <xf numFmtId="165" fontId="14" fillId="5" borderId="47" xfId="0" applyNumberFormat="1" applyFont="1" applyFill="1" applyBorder="1" applyAlignment="1">
      <alignment horizontal="left" vertical="center" indent="2"/>
    </xf>
    <xf numFmtId="0" fontId="2" fillId="0" borderId="9" xfId="0" applyFont="1" applyBorder="1"/>
    <xf numFmtId="39" fontId="20" fillId="5" borderId="0" xfId="0" applyNumberFormat="1" applyFont="1" applyFill="1"/>
    <xf numFmtId="39" fontId="28" fillId="5" borderId="0" xfId="0" applyNumberFormat="1" applyFont="1" applyFill="1"/>
    <xf numFmtId="39" fontId="20" fillId="2" borderId="0" xfId="0" applyNumberFormat="1" applyFont="1" applyFill="1"/>
    <xf numFmtId="39" fontId="28" fillId="2" borderId="0" xfId="0" applyNumberFormat="1" applyFont="1" applyFill="1"/>
    <xf numFmtId="0" fontId="5" fillId="5" borderId="9" xfId="0" applyFont="1" applyFill="1" applyBorder="1" applyAlignment="1">
      <alignment horizontal="left" vertical="center"/>
    </xf>
    <xf numFmtId="10" fontId="28" fillId="5" borderId="0" xfId="3" applyNumberFormat="1" applyFont="1" applyFill="1" applyBorder="1"/>
    <xf numFmtId="0" fontId="2" fillId="5" borderId="13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174" fontId="7" fillId="5" borderId="0" xfId="6" applyNumberFormat="1" applyFont="1" applyFill="1" applyBorder="1" applyAlignment="1">
      <alignment vertical="center"/>
    </xf>
    <xf numFmtId="10" fontId="28" fillId="2" borderId="0" xfId="3" applyNumberFormat="1" applyFont="1" applyFill="1"/>
    <xf numFmtId="165" fontId="20" fillId="5" borderId="0" xfId="0" applyNumberFormat="1" applyFont="1" applyFill="1"/>
    <xf numFmtId="165" fontId="2" fillId="5" borderId="20" xfId="0" applyNumberFormat="1" applyFont="1" applyFill="1" applyBorder="1" applyAlignment="1">
      <alignment vertical="center"/>
    </xf>
    <xf numFmtId="168" fontId="7" fillId="5" borderId="43" xfId="6" applyNumberFormat="1" applyFont="1" applyFill="1" applyBorder="1" applyAlignment="1">
      <alignment vertical="center"/>
    </xf>
    <xf numFmtId="168" fontId="7" fillId="0" borderId="43" xfId="6" applyNumberFormat="1" applyFont="1" applyFill="1" applyBorder="1" applyAlignment="1">
      <alignment vertical="center"/>
    </xf>
    <xf numFmtId="168" fontId="7" fillId="0" borderId="26" xfId="6" applyNumberFormat="1" applyFont="1" applyFill="1" applyBorder="1" applyAlignment="1">
      <alignment vertical="center"/>
    </xf>
    <xf numFmtId="165" fontId="2" fillId="5" borderId="47" xfId="0" applyNumberFormat="1" applyFont="1" applyFill="1" applyBorder="1" applyAlignment="1">
      <alignment vertical="center"/>
    </xf>
    <xf numFmtId="168" fontId="7" fillId="5" borderId="45" xfId="6" applyNumberFormat="1" applyFont="1" applyFill="1" applyBorder="1" applyAlignment="1">
      <alignment vertical="center"/>
    </xf>
    <xf numFmtId="168" fontId="7" fillId="0" borderId="45" xfId="6" applyNumberFormat="1" applyFont="1" applyFill="1" applyBorder="1" applyAlignment="1">
      <alignment vertical="center"/>
    </xf>
    <xf numFmtId="168" fontId="7" fillId="0" borderId="27" xfId="6" applyNumberFormat="1" applyFont="1" applyFill="1" applyBorder="1" applyAlignment="1">
      <alignment vertical="center"/>
    </xf>
    <xf numFmtId="165" fontId="20" fillId="2" borderId="0" xfId="0" applyNumberFormat="1" applyFont="1" applyFill="1"/>
    <xf numFmtId="168" fontId="7" fillId="0" borderId="27" xfId="6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165" fontId="2" fillId="5" borderId="53" xfId="0" applyNumberFormat="1" applyFont="1" applyFill="1" applyBorder="1" applyAlignment="1">
      <alignment vertical="center"/>
    </xf>
    <xf numFmtId="168" fontId="7" fillId="5" borderId="54" xfId="6" applyNumberFormat="1" applyFont="1" applyFill="1" applyBorder="1" applyAlignment="1">
      <alignment vertical="center"/>
    </xf>
    <xf numFmtId="168" fontId="7" fillId="0" borderId="54" xfId="6" applyNumberFormat="1" applyFont="1" applyFill="1" applyBorder="1" applyAlignment="1">
      <alignment vertical="center"/>
    </xf>
    <xf numFmtId="168" fontId="7" fillId="0" borderId="33" xfId="6" applyNumberFormat="1" applyFont="1" applyFill="1" applyBorder="1" applyAlignment="1">
      <alignment vertical="center"/>
    </xf>
    <xf numFmtId="165" fontId="2" fillId="5" borderId="0" xfId="0" applyNumberFormat="1" applyFont="1" applyFill="1" applyAlignment="1">
      <alignment vertical="center"/>
    </xf>
    <xf numFmtId="167" fontId="6" fillId="4" borderId="63" xfId="6" applyNumberFormat="1" applyFont="1" applyFill="1" applyBorder="1" applyAlignment="1">
      <alignment horizontal="center" vertical="center" wrapText="1"/>
    </xf>
    <xf numFmtId="10" fontId="20" fillId="5" borderId="0" xfId="3" applyNumberFormat="1" applyFont="1" applyFill="1" applyBorder="1"/>
    <xf numFmtId="167" fontId="6" fillId="4" borderId="51" xfId="6" applyNumberFormat="1" applyFont="1" applyFill="1" applyBorder="1" applyAlignment="1">
      <alignment horizontal="center" vertical="center" wrapText="1"/>
    </xf>
    <xf numFmtId="37" fontId="29" fillId="2" borderId="0" xfId="0" applyNumberFormat="1" applyFont="1" applyFill="1"/>
    <xf numFmtId="0" fontId="6" fillId="5" borderId="47" xfId="0" applyFont="1" applyFill="1" applyBorder="1" applyAlignment="1">
      <alignment horizontal="left" vertical="center" wrapText="1"/>
    </xf>
    <xf numFmtId="167" fontId="25" fillId="5" borderId="45" xfId="6" applyNumberFormat="1" applyFont="1" applyFill="1" applyBorder="1" applyAlignment="1">
      <alignment vertical="justify" wrapText="1"/>
    </xf>
    <xf numFmtId="167" fontId="25" fillId="5" borderId="27" xfId="6" applyNumberFormat="1" applyFont="1" applyFill="1" applyBorder="1" applyAlignment="1">
      <alignment vertical="justify" wrapText="1"/>
    </xf>
    <xf numFmtId="165" fontId="6" fillId="5" borderId="47" xfId="0" applyNumberFormat="1" applyFont="1" applyFill="1" applyBorder="1" applyAlignment="1">
      <alignment vertical="center"/>
    </xf>
    <xf numFmtId="167" fontId="6" fillId="5" borderId="45" xfId="6" applyNumberFormat="1" applyFont="1" applyFill="1" applyBorder="1" applyAlignment="1">
      <alignment vertical="center"/>
    </xf>
    <xf numFmtId="167" fontId="6" fillId="5" borderId="27" xfId="6" applyNumberFormat="1" applyFont="1" applyFill="1" applyBorder="1" applyAlignment="1">
      <alignment vertical="center"/>
    </xf>
    <xf numFmtId="165" fontId="7" fillId="5" borderId="47" xfId="0" applyNumberFormat="1" applyFont="1" applyFill="1" applyBorder="1" applyAlignment="1">
      <alignment vertical="center"/>
    </xf>
    <xf numFmtId="167" fontId="7" fillId="5" borderId="45" xfId="6" applyNumberFormat="1" applyFont="1" applyFill="1" applyBorder="1" applyAlignment="1">
      <alignment vertical="center"/>
    </xf>
    <xf numFmtId="0" fontId="28" fillId="5" borderId="0" xfId="0" applyFont="1" applyFill="1"/>
    <xf numFmtId="165" fontId="10" fillId="5" borderId="47" xfId="0" applyNumberFormat="1" applyFont="1" applyFill="1" applyBorder="1" applyAlignment="1">
      <alignment horizontal="left" vertical="center" indent="4"/>
    </xf>
    <xf numFmtId="167" fontId="10" fillId="5" borderId="45" xfId="6" applyNumberFormat="1" applyFont="1" applyFill="1" applyBorder="1" applyAlignment="1">
      <alignment vertical="center"/>
    </xf>
    <xf numFmtId="0" fontId="28" fillId="2" borderId="0" xfId="0" applyFont="1" applyFill="1"/>
    <xf numFmtId="0" fontId="7" fillId="5" borderId="47" xfId="0" applyFont="1" applyFill="1" applyBorder="1" applyAlignment="1">
      <alignment vertical="center"/>
    </xf>
    <xf numFmtId="167" fontId="6" fillId="5" borderId="8" xfId="4" applyNumberFormat="1" applyFont="1" applyFill="1" applyBorder="1" applyAlignment="1">
      <alignment vertical="center"/>
    </xf>
    <xf numFmtId="167" fontId="7" fillId="5" borderId="8" xfId="4" applyNumberFormat="1" applyFont="1" applyFill="1" applyBorder="1" applyAlignment="1">
      <alignment vertical="center"/>
    </xf>
    <xf numFmtId="0" fontId="2" fillId="5" borderId="0" xfId="0" applyFont="1" applyFill="1"/>
    <xf numFmtId="165" fontId="7" fillId="5" borderId="48" xfId="0" applyNumberFormat="1" applyFont="1" applyFill="1" applyBorder="1" applyAlignment="1">
      <alignment vertical="center"/>
    </xf>
    <xf numFmtId="167" fontId="7" fillId="5" borderId="49" xfId="6" applyNumberFormat="1" applyFont="1" applyFill="1" applyBorder="1" applyAlignment="1">
      <alignment vertical="center"/>
    </xf>
    <xf numFmtId="167" fontId="7" fillId="5" borderId="23" xfId="4" applyNumberFormat="1" applyFont="1" applyFill="1" applyBorder="1" applyAlignment="1">
      <alignment vertical="center"/>
    </xf>
    <xf numFmtId="167" fontId="7" fillId="5" borderId="54" xfId="6" applyNumberFormat="1" applyFont="1" applyFill="1" applyBorder="1" applyAlignment="1">
      <alignment vertical="center"/>
    </xf>
    <xf numFmtId="167" fontId="6" fillId="5" borderId="0" xfId="6" applyNumberFormat="1" applyFont="1" applyFill="1" applyAlignment="1">
      <alignment vertical="center"/>
    </xf>
    <xf numFmtId="0" fontId="4" fillId="2" borderId="0" xfId="0" applyFont="1" applyFill="1"/>
    <xf numFmtId="0" fontId="30" fillId="5" borderId="0" xfId="0" applyFont="1" applyFill="1" applyAlignment="1">
      <alignment horizontal="centerContinuous" vertical="center"/>
    </xf>
    <xf numFmtId="0" fontId="7" fillId="2" borderId="47" xfId="0" applyFont="1" applyFill="1" applyBorder="1" applyAlignment="1">
      <alignment horizontal="center" vertical="center" wrapText="1"/>
    </xf>
    <xf numFmtId="167" fontId="24" fillId="2" borderId="45" xfId="6" applyNumberFormat="1" applyFont="1" applyFill="1" applyBorder="1" applyAlignment="1">
      <alignment vertical="center" wrapText="1"/>
    </xf>
    <xf numFmtId="167" fontId="24" fillId="2" borderId="12" xfId="6" applyNumberFormat="1" applyFont="1" applyFill="1" applyBorder="1" applyAlignment="1">
      <alignment vertical="center" wrapText="1"/>
    </xf>
    <xf numFmtId="167" fontId="24" fillId="2" borderId="8" xfId="6" applyNumberFormat="1" applyFont="1" applyFill="1" applyBorder="1" applyAlignment="1">
      <alignment vertical="center" wrapText="1"/>
    </xf>
    <xf numFmtId="167" fontId="6" fillId="2" borderId="8" xfId="6" applyNumberFormat="1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167" fontId="6" fillId="0" borderId="45" xfId="6" applyNumberFormat="1" applyFont="1" applyFill="1" applyBorder="1" applyAlignment="1">
      <alignment vertical="center"/>
    </xf>
    <xf numFmtId="167" fontId="6" fillId="0" borderId="12" xfId="6" applyNumberFormat="1" applyFont="1" applyFill="1" applyBorder="1" applyAlignment="1">
      <alignment vertical="center"/>
    </xf>
    <xf numFmtId="167" fontId="6" fillId="0" borderId="8" xfId="6" applyNumberFormat="1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7" fontId="7" fillId="2" borderId="0" xfId="6" applyNumberFormat="1" applyFont="1" applyFill="1" applyBorder="1" applyAlignment="1">
      <alignment vertical="center"/>
    </xf>
    <xf numFmtId="10" fontId="10" fillId="2" borderId="45" xfId="3" applyNumberFormat="1" applyFont="1" applyFill="1" applyBorder="1" applyAlignment="1">
      <alignment vertical="center"/>
    </xf>
    <xf numFmtId="10" fontId="10" fillId="2" borderId="8" xfId="3" applyNumberFormat="1" applyFont="1" applyFill="1" applyBorder="1" applyAlignment="1">
      <alignment vertical="center"/>
    </xf>
    <xf numFmtId="10" fontId="7" fillId="2" borderId="45" xfId="3" applyNumberFormat="1" applyFont="1" applyFill="1" applyBorder="1" applyAlignment="1">
      <alignment vertical="center"/>
    </xf>
    <xf numFmtId="10" fontId="7" fillId="2" borderId="8" xfId="3" applyNumberFormat="1" applyFont="1" applyFill="1" applyBorder="1" applyAlignment="1">
      <alignment vertical="center"/>
    </xf>
    <xf numFmtId="167" fontId="6" fillId="2" borderId="45" xfId="6" applyNumberFormat="1" applyFont="1" applyFill="1" applyBorder="1" applyAlignment="1">
      <alignment vertical="justify" wrapText="1"/>
    </xf>
    <xf numFmtId="167" fontId="6" fillId="2" borderId="8" xfId="6" applyNumberFormat="1" applyFont="1" applyFill="1" applyBorder="1" applyAlignment="1">
      <alignment vertical="justify" wrapText="1"/>
    </xf>
    <xf numFmtId="10" fontId="10" fillId="0" borderId="45" xfId="3" applyNumberFormat="1" applyFont="1" applyFill="1" applyBorder="1" applyAlignment="1">
      <alignment vertical="center"/>
    </xf>
    <xf numFmtId="10" fontId="7" fillId="0" borderId="45" xfId="3" applyNumberFormat="1" applyFont="1" applyFill="1" applyBorder="1" applyAlignment="1">
      <alignment vertical="center"/>
    </xf>
    <xf numFmtId="10" fontId="7" fillId="0" borderId="8" xfId="3" applyNumberFormat="1" applyFont="1" applyFill="1" applyBorder="1" applyAlignment="1">
      <alignment vertical="center"/>
    </xf>
    <xf numFmtId="167" fontId="6" fillId="0" borderId="49" xfId="6" applyNumberFormat="1" applyFont="1" applyFill="1" applyBorder="1" applyAlignment="1">
      <alignment horizontal="center" vertical="center" wrapText="1"/>
    </xf>
    <xf numFmtId="167" fontId="6" fillId="0" borderId="51" xfId="6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/>
    <xf numFmtId="175" fontId="2" fillId="2" borderId="0" xfId="0" applyNumberFormat="1" applyFont="1" applyFill="1"/>
    <xf numFmtId="0" fontId="1" fillId="5" borderId="0" xfId="0" applyFont="1" applyFill="1"/>
    <xf numFmtId="167" fontId="7" fillId="5" borderId="0" xfId="6" applyNumberFormat="1" applyFont="1" applyFill="1" applyAlignment="1">
      <alignment vertical="center"/>
    </xf>
    <xf numFmtId="165" fontId="2" fillId="5" borderId="0" xfId="0" applyNumberFormat="1" applyFont="1" applyFill="1"/>
    <xf numFmtId="0" fontId="31" fillId="0" borderId="0" xfId="0" applyFont="1"/>
    <xf numFmtId="164" fontId="7" fillId="0" borderId="0" xfId="6" applyFont="1" applyBorder="1"/>
    <xf numFmtId="164" fontId="7" fillId="2" borderId="0" xfId="6" applyFont="1" applyFill="1"/>
    <xf numFmtId="0" fontId="4" fillId="5" borderId="0" xfId="0" applyFont="1" applyFill="1" applyAlignment="1">
      <alignment horizontal="left" vertical="center"/>
    </xf>
    <xf numFmtId="0" fontId="5" fillId="5" borderId="37" xfId="0" applyFont="1" applyFill="1" applyBorder="1" applyAlignment="1">
      <alignment horizontal="centerContinuous" vertical="center"/>
    </xf>
    <xf numFmtId="0" fontId="30" fillId="5" borderId="17" xfId="0" applyFont="1" applyFill="1" applyBorder="1" applyAlignment="1">
      <alignment horizontal="centerContinuous" vertical="center"/>
    </xf>
    <xf numFmtId="0" fontId="6" fillId="5" borderId="20" xfId="0" applyFont="1" applyFill="1" applyBorder="1" applyAlignment="1">
      <alignment horizontal="left" vertical="center" wrapText="1"/>
    </xf>
    <xf numFmtId="0" fontId="7" fillId="5" borderId="38" xfId="0" applyFont="1" applyFill="1" applyBorder="1"/>
    <xf numFmtId="0" fontId="7" fillId="5" borderId="25" xfId="0" applyFont="1" applyFill="1" applyBorder="1"/>
    <xf numFmtId="0" fontId="2" fillId="5" borderId="47" xfId="0" applyFont="1" applyFill="1" applyBorder="1" applyAlignment="1">
      <alignment horizontal="left" vertical="center" wrapText="1"/>
    </xf>
    <xf numFmtId="37" fontId="7" fillId="5" borderId="46" xfId="0" applyNumberFormat="1" applyFont="1" applyFill="1" applyBorder="1"/>
    <xf numFmtId="37" fontId="28" fillId="5" borderId="12" xfId="0" applyNumberFormat="1" applyFont="1" applyFill="1" applyBorder="1"/>
    <xf numFmtId="0" fontId="7" fillId="5" borderId="46" xfId="0" applyFont="1" applyFill="1" applyBorder="1"/>
    <xf numFmtId="0" fontId="7" fillId="5" borderId="12" xfId="0" applyFont="1" applyFill="1" applyBorder="1"/>
    <xf numFmtId="165" fontId="28" fillId="5" borderId="12" xfId="0" applyNumberFormat="1" applyFont="1" applyFill="1" applyBorder="1"/>
    <xf numFmtId="165" fontId="7" fillId="5" borderId="46" xfId="0" applyNumberFormat="1" applyFont="1" applyFill="1" applyBorder="1"/>
    <xf numFmtId="43" fontId="7" fillId="5" borderId="46" xfId="8" applyFont="1" applyFill="1" applyBorder="1"/>
    <xf numFmtId="0" fontId="7" fillId="5" borderId="47" xfId="0" applyFont="1" applyFill="1" applyBorder="1" applyAlignment="1">
      <alignment horizontal="left" vertical="center" wrapText="1"/>
    </xf>
    <xf numFmtId="39" fontId="7" fillId="5" borderId="46" xfId="0" applyNumberFormat="1" applyFont="1" applyFill="1" applyBorder="1"/>
    <xf numFmtId="39" fontId="7" fillId="5" borderId="12" xfId="0" applyNumberFormat="1" applyFont="1" applyFill="1" applyBorder="1"/>
    <xf numFmtId="39" fontId="20" fillId="5" borderId="12" xfId="0" applyNumberFormat="1" applyFont="1" applyFill="1" applyBorder="1"/>
    <xf numFmtId="39" fontId="7" fillId="0" borderId="46" xfId="0" applyNumberFormat="1" applyFont="1" applyBorder="1"/>
    <xf numFmtId="39" fontId="28" fillId="5" borderId="12" xfId="0" applyNumberFormat="1" applyFont="1" applyFill="1" applyBorder="1"/>
    <xf numFmtId="166" fontId="7" fillId="5" borderId="46" xfId="0" applyNumberFormat="1" applyFont="1" applyFill="1" applyBorder="1"/>
    <xf numFmtId="0" fontId="6" fillId="5" borderId="53" xfId="0" applyFont="1" applyFill="1" applyBorder="1" applyAlignment="1">
      <alignment horizontal="left" vertical="center" wrapText="1"/>
    </xf>
    <xf numFmtId="10" fontId="7" fillId="5" borderId="55" xfId="5" applyNumberFormat="1" applyFont="1" applyFill="1" applyBorder="1"/>
    <xf numFmtId="10" fontId="28" fillId="5" borderId="36" xfId="5" applyNumberFormat="1" applyFont="1" applyFill="1" applyBorder="1"/>
    <xf numFmtId="0" fontId="6" fillId="5" borderId="19" xfId="0" applyFont="1" applyFill="1" applyBorder="1" applyAlignment="1">
      <alignment horizontal="left" vertical="center" wrapText="1"/>
    </xf>
    <xf numFmtId="10" fontId="7" fillId="5" borderId="0" xfId="5" applyNumberFormat="1" applyFont="1" applyFill="1" applyBorder="1"/>
    <xf numFmtId="10" fontId="28" fillId="5" borderId="0" xfId="5" applyNumberFormat="1" applyFont="1" applyFill="1" applyBorder="1"/>
    <xf numFmtId="0" fontId="30" fillId="5" borderId="0" xfId="0" applyFont="1" applyFill="1" applyAlignment="1">
      <alignment horizontal="center" vertical="center"/>
    </xf>
    <xf numFmtId="37" fontId="7" fillId="5" borderId="0" xfId="0" applyNumberFormat="1" applyFont="1" applyFill="1"/>
    <xf numFmtId="37" fontId="6" fillId="5" borderId="20" xfId="0" applyNumberFormat="1" applyFont="1" applyFill="1" applyBorder="1" applyAlignment="1">
      <alignment vertical="center"/>
    </xf>
    <xf numFmtId="165" fontId="6" fillId="5" borderId="38" xfId="0" applyNumberFormat="1" applyFont="1" applyFill="1" applyBorder="1"/>
    <xf numFmtId="165" fontId="6" fillId="5" borderId="4" xfId="0" applyNumberFormat="1" applyFont="1" applyFill="1" applyBorder="1"/>
    <xf numFmtId="37" fontId="7" fillId="5" borderId="47" xfId="0" applyNumberFormat="1" applyFont="1" applyFill="1" applyBorder="1"/>
    <xf numFmtId="167" fontId="7" fillId="5" borderId="46" xfId="8" applyNumberFormat="1" applyFont="1" applyFill="1" applyBorder="1"/>
    <xf numFmtId="37" fontId="6" fillId="5" borderId="47" xfId="0" applyNumberFormat="1" applyFont="1" applyFill="1" applyBorder="1" applyAlignment="1">
      <alignment vertical="center"/>
    </xf>
    <xf numFmtId="10" fontId="7" fillId="0" borderId="46" xfId="5" applyNumberFormat="1" applyFont="1" applyFill="1" applyBorder="1"/>
    <xf numFmtId="37" fontId="7" fillId="5" borderId="47" xfId="0" applyNumberFormat="1" applyFont="1" applyFill="1" applyBorder="1" applyAlignment="1">
      <alignment horizontal="left" vertical="center" indent="1"/>
    </xf>
    <xf numFmtId="10" fontId="28" fillId="5" borderId="12" xfId="5" applyNumberFormat="1" applyFont="1" applyFill="1" applyBorder="1"/>
    <xf numFmtId="10" fontId="7" fillId="5" borderId="46" xfId="5" applyNumberFormat="1" applyFont="1" applyFill="1" applyBorder="1"/>
    <xf numFmtId="37" fontId="6" fillId="5" borderId="48" xfId="0" applyNumberFormat="1" applyFont="1" applyFill="1" applyBorder="1" applyAlignment="1">
      <alignment vertical="center"/>
    </xf>
    <xf numFmtId="10" fontId="6" fillId="2" borderId="50" xfId="5" applyNumberFormat="1" applyFont="1" applyFill="1" applyBorder="1"/>
    <xf numFmtId="37" fontId="20" fillId="5" borderId="12" xfId="0" applyNumberFormat="1" applyFont="1" applyFill="1" applyBorder="1"/>
    <xf numFmtId="10" fontId="7" fillId="2" borderId="46" xfId="5" applyNumberFormat="1" applyFont="1" applyFill="1" applyBorder="1"/>
    <xf numFmtId="37" fontId="7" fillId="5" borderId="47" xfId="0" applyNumberFormat="1" applyFont="1" applyFill="1" applyBorder="1" applyAlignment="1">
      <alignment vertical="center"/>
    </xf>
    <xf numFmtId="37" fontId="6" fillId="5" borderId="53" xfId="0" applyNumberFormat="1" applyFont="1" applyFill="1" applyBorder="1" applyAlignment="1">
      <alignment vertical="center"/>
    </xf>
    <xf numFmtId="10" fontId="7" fillId="0" borderId="55" xfId="5" applyNumberFormat="1" applyFont="1" applyFill="1" applyBorder="1"/>
    <xf numFmtId="10" fontId="7" fillId="0" borderId="36" xfId="5" applyNumberFormat="1" applyFont="1" applyFill="1" applyBorder="1"/>
    <xf numFmtId="10" fontId="7" fillId="2" borderId="55" xfId="5" applyNumberFormat="1" applyFont="1" applyFill="1" applyBorder="1"/>
    <xf numFmtId="10" fontId="20" fillId="5" borderId="36" xfId="5" applyNumberFormat="1" applyFont="1" applyFill="1" applyBorder="1"/>
    <xf numFmtId="167" fontId="7" fillId="5" borderId="0" xfId="8" applyNumberFormat="1" applyFont="1" applyFill="1" applyBorder="1"/>
    <xf numFmtId="176" fontId="7" fillId="5" borderId="0" xfId="0" applyNumberFormat="1" applyFont="1" applyFill="1"/>
    <xf numFmtId="0" fontId="7" fillId="5" borderId="5" xfId="0" applyFont="1" applyFill="1" applyBorder="1"/>
    <xf numFmtId="37" fontId="28" fillId="5" borderId="8" xfId="0" applyNumberFormat="1" applyFont="1" applyFill="1" applyBorder="1"/>
    <xf numFmtId="165" fontId="28" fillId="5" borderId="8" xfId="0" applyNumberFormat="1" applyFont="1" applyFill="1" applyBorder="1"/>
    <xf numFmtId="39" fontId="28" fillId="5" borderId="8" xfId="0" applyNumberFormat="1" applyFont="1" applyFill="1" applyBorder="1"/>
    <xf numFmtId="165" fontId="20" fillId="5" borderId="34" xfId="0" applyNumberFormat="1" applyFont="1" applyFill="1" applyBorder="1"/>
    <xf numFmtId="165" fontId="20" fillId="5" borderId="5" xfId="0" applyNumberFormat="1" applyFont="1" applyFill="1" applyBorder="1"/>
    <xf numFmtId="165" fontId="6" fillId="5" borderId="46" xfId="0" applyNumberFormat="1" applyFont="1" applyFill="1" applyBorder="1"/>
    <xf numFmtId="10" fontId="6" fillId="0" borderId="46" xfId="5" applyNumberFormat="1" applyFont="1" applyFill="1" applyBorder="1"/>
    <xf numFmtId="165" fontId="28" fillId="5" borderId="31" xfId="0" applyNumberFormat="1" applyFont="1" applyFill="1" applyBorder="1"/>
    <xf numFmtId="10" fontId="28" fillId="5" borderId="8" xfId="5" applyNumberFormat="1" applyFont="1" applyFill="1" applyBorder="1"/>
    <xf numFmtId="10" fontId="6" fillId="5" borderId="46" xfId="5" applyNumberFormat="1" applyFont="1" applyFill="1" applyBorder="1"/>
    <xf numFmtId="165" fontId="20" fillId="5" borderId="8" xfId="0" applyNumberFormat="1" applyFont="1" applyFill="1" applyBorder="1"/>
    <xf numFmtId="10" fontId="20" fillId="5" borderId="15" xfId="5" applyNumberFormat="1" applyFont="1" applyFill="1" applyBorder="1"/>
    <xf numFmtId="10" fontId="26" fillId="0" borderId="0" xfId="2" applyNumberFormat="1" applyFont="1"/>
    <xf numFmtId="0" fontId="27" fillId="0" borderId="0" xfId="0" applyFont="1"/>
    <xf numFmtId="0" fontId="1" fillId="5" borderId="0" xfId="0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0" fillId="2" borderId="0" xfId="0" applyFill="1"/>
    <xf numFmtId="0" fontId="1" fillId="10" borderId="0" xfId="0" applyFont="1" applyFill="1"/>
    <xf numFmtId="0" fontId="2" fillId="10" borderId="0" xfId="0" applyFont="1" applyFill="1"/>
    <xf numFmtId="0" fontId="0" fillId="10" borderId="0" xfId="0" applyFill="1"/>
    <xf numFmtId="0" fontId="5" fillId="10" borderId="0" xfId="0" applyFont="1" applyFill="1" applyAlignment="1">
      <alignment horizontal="center" vertical="center"/>
    </xf>
    <xf numFmtId="165" fontId="7" fillId="10" borderId="0" xfId="0" applyNumberFormat="1" applyFont="1" applyFill="1" applyAlignment="1">
      <alignment vertical="center"/>
    </xf>
    <xf numFmtId="39" fontId="7" fillId="10" borderId="0" xfId="0" applyNumberFormat="1" applyFont="1" applyFill="1" applyAlignment="1">
      <alignment vertical="center"/>
    </xf>
    <xf numFmtId="39" fontId="6" fillId="10" borderId="0" xfId="0" applyNumberFormat="1" applyFont="1" applyFill="1" applyAlignment="1">
      <alignment vertical="center"/>
    </xf>
    <xf numFmtId="43" fontId="7" fillId="10" borderId="0" xfId="1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3" borderId="0" xfId="0" applyFont="1" applyFill="1"/>
    <xf numFmtId="0" fontId="7" fillId="5" borderId="0" xfId="0" quotePrefix="1" applyFont="1" applyFill="1"/>
    <xf numFmtId="168" fontId="10" fillId="0" borderId="8" xfId="6" quotePrefix="1" applyNumberFormat="1" applyFont="1" applyFill="1" applyBorder="1" applyAlignment="1">
      <alignment horizontal="right" vertical="center"/>
    </xf>
    <xf numFmtId="0" fontId="2" fillId="11" borderId="0" xfId="0" applyFont="1" applyFill="1"/>
    <xf numFmtId="0" fontId="32" fillId="11" borderId="0" xfId="0" applyFont="1" applyFill="1"/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9" fillId="2" borderId="0" xfId="0" quotePrefix="1" applyFont="1" applyFill="1"/>
    <xf numFmtId="0" fontId="6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5" fillId="0" borderId="10" xfId="0" applyFont="1" applyBorder="1"/>
    <xf numFmtId="0" fontId="6" fillId="0" borderId="7" xfId="0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7" fillId="0" borderId="35" xfId="0" applyNumberFormat="1" applyFont="1" applyBorder="1" applyAlignment="1">
      <alignment vertical="center"/>
    </xf>
    <xf numFmtId="0" fontId="6" fillId="2" borderId="72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4" xfId="0" applyFont="1" applyFill="1" applyBorder="1"/>
    <xf numFmtId="167" fontId="7" fillId="5" borderId="13" xfId="6" applyNumberFormat="1" applyFont="1" applyFill="1" applyBorder="1" applyAlignment="1">
      <alignment vertical="center"/>
    </xf>
    <xf numFmtId="167" fontId="7" fillId="5" borderId="14" xfId="6" applyNumberFormat="1" applyFont="1" applyFill="1" applyBorder="1" applyAlignment="1">
      <alignment vertical="center"/>
    </xf>
    <xf numFmtId="167" fontId="6" fillId="4" borderId="65" xfId="6" applyNumberFormat="1" applyFont="1" applyFill="1" applyBorder="1" applyAlignment="1">
      <alignment horizontal="center" vertical="center" wrapText="1"/>
    </xf>
    <xf numFmtId="167" fontId="6" fillId="4" borderId="32" xfId="6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39" fontId="43" fillId="2" borderId="27" xfId="3" applyNumberFormat="1" applyFont="1" applyFill="1" applyBorder="1" applyAlignment="1">
      <alignment vertical="center"/>
    </xf>
    <xf numFmtId="167" fontId="7" fillId="0" borderId="66" xfId="6" applyNumberFormat="1" applyFont="1" applyFill="1" applyBorder="1" applyAlignment="1">
      <alignment vertical="center"/>
    </xf>
    <xf numFmtId="0" fontId="7" fillId="5" borderId="4" xfId="0" applyFont="1" applyFill="1" applyBorder="1"/>
    <xf numFmtId="37" fontId="28" fillId="5" borderId="66" xfId="0" applyNumberFormat="1" applyFont="1" applyFill="1" applyBorder="1"/>
    <xf numFmtId="0" fontId="7" fillId="5" borderId="66" xfId="0" applyFont="1" applyFill="1" applyBorder="1"/>
    <xf numFmtId="165" fontId="28" fillId="5" borderId="66" xfId="0" applyNumberFormat="1" applyFont="1" applyFill="1" applyBorder="1"/>
    <xf numFmtId="39" fontId="28" fillId="5" borderId="66" xfId="0" applyNumberFormat="1" applyFont="1" applyFill="1" applyBorder="1"/>
    <xf numFmtId="10" fontId="28" fillId="5" borderId="67" xfId="5" applyNumberFormat="1" applyFont="1" applyFill="1" applyBorder="1"/>
    <xf numFmtId="0" fontId="26" fillId="5" borderId="61" xfId="0" applyFont="1" applyFill="1" applyBorder="1"/>
    <xf numFmtId="0" fontId="2" fillId="2" borderId="69" xfId="0" applyFont="1" applyFill="1" applyBorder="1"/>
    <xf numFmtId="165" fontId="6" fillId="5" borderId="66" xfId="0" applyNumberFormat="1" applyFont="1" applyFill="1" applyBorder="1"/>
    <xf numFmtId="10" fontId="6" fillId="0" borderId="66" xfId="5" applyNumberFormat="1" applyFont="1" applyFill="1" applyBorder="1"/>
    <xf numFmtId="10" fontId="7" fillId="0" borderId="66" xfId="5" applyNumberFormat="1" applyFont="1" applyFill="1" applyBorder="1"/>
    <xf numFmtId="10" fontId="7" fillId="5" borderId="66" xfId="5" applyNumberFormat="1" applyFont="1" applyFill="1" applyBorder="1"/>
    <xf numFmtId="10" fontId="6" fillId="5" borderId="66" xfId="5" applyNumberFormat="1" applyFont="1" applyFill="1" applyBorder="1"/>
    <xf numFmtId="10" fontId="6" fillId="2" borderId="58" xfId="5" applyNumberFormat="1" applyFont="1" applyFill="1" applyBorder="1"/>
    <xf numFmtId="10" fontId="7" fillId="2" borderId="67" xfId="5" applyNumberFormat="1" applyFont="1" applyFill="1" applyBorder="1"/>
    <xf numFmtId="165" fontId="20" fillId="5" borderId="12" xfId="0" applyNumberFormat="1" applyFont="1" applyFill="1" applyBorder="1"/>
    <xf numFmtId="0" fontId="7" fillId="0" borderId="0" xfId="0" quotePrefix="1" applyFont="1"/>
    <xf numFmtId="177" fontId="6" fillId="5" borderId="45" xfId="1" applyNumberFormat="1" applyFont="1" applyFill="1" applyBorder="1" applyAlignment="1">
      <alignment vertical="center"/>
    </xf>
    <xf numFmtId="177" fontId="6" fillId="5" borderId="27" xfId="1" applyNumberFormat="1" applyFont="1" applyFill="1" applyBorder="1" applyAlignment="1">
      <alignment vertical="center"/>
    </xf>
    <xf numFmtId="177" fontId="7" fillId="5" borderId="45" xfId="1" applyNumberFormat="1" applyFont="1" applyFill="1" applyBorder="1" applyAlignment="1">
      <alignment vertical="center"/>
    </xf>
    <xf numFmtId="177" fontId="7" fillId="5" borderId="27" xfId="1" applyNumberFormat="1" applyFont="1" applyFill="1" applyBorder="1" applyAlignment="1">
      <alignment vertical="center"/>
    </xf>
    <xf numFmtId="177" fontId="2" fillId="0" borderId="45" xfId="1" applyNumberFormat="1" applyFont="1" applyBorder="1"/>
    <xf numFmtId="177" fontId="10" fillId="5" borderId="45" xfId="1" applyNumberFormat="1" applyFont="1" applyFill="1" applyBorder="1" applyAlignment="1">
      <alignment vertical="center"/>
    </xf>
    <xf numFmtId="177" fontId="10" fillId="5" borderId="27" xfId="1" applyNumberFormat="1" applyFont="1" applyFill="1" applyBorder="1" applyAlignment="1">
      <alignment vertical="center"/>
    </xf>
    <xf numFmtId="177" fontId="2" fillId="0" borderId="27" xfId="1" applyNumberFormat="1" applyFont="1" applyBorder="1"/>
    <xf numFmtId="177" fontId="7" fillId="2" borderId="45" xfId="1" applyNumberFormat="1" applyFont="1" applyFill="1" applyBorder="1" applyAlignment="1">
      <alignment vertical="center"/>
    </xf>
    <xf numFmtId="177" fontId="10" fillId="2" borderId="45" xfId="1" applyNumberFormat="1" applyFont="1" applyFill="1" applyBorder="1" applyAlignment="1">
      <alignment vertical="center"/>
    </xf>
    <xf numFmtId="177" fontId="10" fillId="2" borderId="27" xfId="1" applyNumberFormat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vertical="center"/>
    </xf>
    <xf numFmtId="177" fontId="7" fillId="5" borderId="54" xfId="1" applyNumberFormat="1" applyFont="1" applyFill="1" applyBorder="1" applyAlignment="1">
      <alignment vertical="center"/>
    </xf>
    <xf numFmtId="177" fontId="7" fillId="5" borderId="33" xfId="1" applyNumberFormat="1" applyFont="1" applyFill="1" applyBorder="1" applyAlignment="1">
      <alignment vertical="center"/>
    </xf>
    <xf numFmtId="177" fontId="7" fillId="0" borderId="45" xfId="1" applyNumberFormat="1" applyFont="1" applyFill="1" applyBorder="1" applyAlignment="1">
      <alignment vertical="center"/>
    </xf>
    <xf numFmtId="177" fontId="7" fillId="0" borderId="27" xfId="1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37" fontId="1" fillId="2" borderId="19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37" fontId="1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167" fontId="7" fillId="5" borderId="66" xfId="1" applyNumberFormat="1" applyFont="1" applyFill="1" applyBorder="1"/>
    <xf numFmtId="43" fontId="7" fillId="0" borderId="66" xfId="8" applyFont="1" applyFill="1" applyBorder="1"/>
    <xf numFmtId="37" fontId="7" fillId="0" borderId="46" xfId="0" applyNumberFormat="1" applyFont="1" applyBorder="1"/>
    <xf numFmtId="37" fontId="28" fillId="0" borderId="12" xfId="0" applyNumberFormat="1" applyFont="1" applyBorder="1"/>
    <xf numFmtId="37" fontId="7" fillId="0" borderId="66" xfId="0" applyNumberFormat="1" applyFont="1" applyBorder="1"/>
    <xf numFmtId="43" fontId="7" fillId="0" borderId="46" xfId="8" applyFont="1" applyFill="1" applyBorder="1"/>
    <xf numFmtId="0" fontId="7" fillId="0" borderId="46" xfId="0" applyFont="1" applyBorder="1"/>
    <xf numFmtId="0" fontId="7" fillId="0" borderId="12" xfId="0" applyFont="1" applyBorder="1"/>
    <xf numFmtId="165" fontId="7" fillId="0" borderId="46" xfId="0" applyNumberFormat="1" applyFont="1" applyBorder="1"/>
    <xf numFmtId="165" fontId="28" fillId="0" borderId="12" xfId="0" applyNumberFormat="1" applyFont="1" applyBorder="1"/>
    <xf numFmtId="39" fontId="7" fillId="0" borderId="66" xfId="0" applyNumberFormat="1" applyFont="1" applyBorder="1"/>
    <xf numFmtId="39" fontId="28" fillId="0" borderId="12" xfId="0" applyNumberFormat="1" applyFont="1" applyBorder="1"/>
    <xf numFmtId="166" fontId="7" fillId="0" borderId="46" xfId="0" applyNumberFormat="1" applyFont="1" applyBorder="1"/>
    <xf numFmtId="166" fontId="7" fillId="0" borderId="66" xfId="0" applyNumberFormat="1" applyFont="1" applyBorder="1"/>
    <xf numFmtId="10" fontId="28" fillId="0" borderId="36" xfId="5" applyNumberFormat="1" applyFont="1" applyFill="1" applyBorder="1"/>
    <xf numFmtId="178" fontId="2" fillId="2" borderId="0" xfId="1" applyNumberFormat="1" applyFont="1" applyFill="1"/>
    <xf numFmtId="167" fontId="6" fillId="2" borderId="30" xfId="6" applyNumberFormat="1" applyFont="1" applyFill="1" applyBorder="1" applyAlignment="1">
      <alignment horizontal="center" vertical="center" wrapText="1"/>
    </xf>
    <xf numFmtId="167" fontId="6" fillId="2" borderId="32" xfId="6" applyNumberFormat="1" applyFont="1" applyFill="1" applyBorder="1" applyAlignment="1">
      <alignment horizontal="center" vertical="center" wrapText="1"/>
    </xf>
    <xf numFmtId="167" fontId="6" fillId="2" borderId="49" xfId="6" applyNumberFormat="1" applyFont="1" applyFill="1" applyBorder="1" applyAlignment="1">
      <alignment horizontal="center" vertical="center" wrapText="1"/>
    </xf>
    <xf numFmtId="167" fontId="6" fillId="2" borderId="51" xfId="6" applyNumberFormat="1" applyFont="1" applyFill="1" applyBorder="1" applyAlignment="1">
      <alignment horizontal="center" vertical="center" wrapText="1"/>
    </xf>
    <xf numFmtId="10" fontId="10" fillId="0" borderId="27" xfId="3" applyNumberFormat="1" applyFont="1" applyFill="1" applyBorder="1" applyAlignment="1">
      <alignment vertical="center"/>
    </xf>
    <xf numFmtId="167" fontId="6" fillId="0" borderId="30" xfId="6" applyNumberFormat="1" applyFont="1" applyFill="1" applyBorder="1" applyAlignment="1">
      <alignment horizontal="center" vertical="center" wrapText="1"/>
    </xf>
    <xf numFmtId="167" fontId="6" fillId="0" borderId="32" xfId="6" applyNumberFormat="1" applyFont="1" applyFill="1" applyBorder="1" applyAlignment="1">
      <alignment horizontal="center" vertical="center" wrapText="1"/>
    </xf>
    <xf numFmtId="179" fontId="1" fillId="0" borderId="0" xfId="1" applyNumberFormat="1" applyFont="1" applyAlignment="1">
      <alignment vertical="top" wrapText="1"/>
    </xf>
    <xf numFmtId="0" fontId="7" fillId="0" borderId="66" xfId="0" applyFont="1" applyBorder="1"/>
    <xf numFmtId="0" fontId="7" fillId="5" borderId="8" xfId="0" applyFont="1" applyFill="1" applyBorder="1"/>
    <xf numFmtId="165" fontId="7" fillId="0" borderId="66" xfId="0" applyNumberFormat="1" applyFont="1" applyBorder="1"/>
    <xf numFmtId="10" fontId="7" fillId="0" borderId="67" xfId="5" applyNumberFormat="1" applyFont="1" applyFill="1" applyBorder="1"/>
    <xf numFmtId="10" fontId="28" fillId="5" borderId="15" xfId="5" applyNumberFormat="1" applyFont="1" applyFill="1" applyBorder="1"/>
    <xf numFmtId="165" fontId="20" fillId="5" borderId="25" xfId="0" applyNumberFormat="1" applyFont="1" applyFill="1" applyBorder="1"/>
    <xf numFmtId="165" fontId="1" fillId="0" borderId="46" xfId="0" applyNumberFormat="1" applyFont="1" applyBorder="1"/>
    <xf numFmtId="10" fontId="7" fillId="2" borderId="66" xfId="5" applyNumberFormat="1" applyFont="1" applyFill="1" applyBorder="1"/>
    <xf numFmtId="0" fontId="5" fillId="5" borderId="37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quotePrefix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left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177" fontId="6" fillId="5" borderId="45" xfId="1" applyNumberFormat="1" applyFont="1" applyFill="1" applyBorder="1" applyAlignment="1">
      <alignment horizontal="right" vertical="center"/>
    </xf>
    <xf numFmtId="167" fontId="6" fillId="4" borderId="65" xfId="6" applyNumberFormat="1" applyFont="1" applyFill="1" applyBorder="1" applyAlignment="1">
      <alignment horizontal="center" vertical="center" wrapText="1"/>
    </xf>
    <xf numFmtId="167" fontId="6" fillId="4" borderId="32" xfId="6" applyNumberFormat="1" applyFont="1" applyFill="1" applyBorder="1" applyAlignment="1">
      <alignment horizontal="center" vertical="center" wrapText="1"/>
    </xf>
    <xf numFmtId="177" fontId="6" fillId="4" borderId="65" xfId="1" applyNumberFormat="1" applyFont="1" applyFill="1" applyBorder="1" applyAlignment="1">
      <alignment horizontal="center" vertical="center"/>
    </xf>
    <xf numFmtId="177" fontId="6" fillId="4" borderId="32" xfId="1" applyNumberFormat="1" applyFont="1" applyFill="1" applyBorder="1" applyAlignment="1">
      <alignment horizontal="center" vertical="center"/>
    </xf>
    <xf numFmtId="177" fontId="6" fillId="5" borderId="27" xfId="1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167" fontId="6" fillId="4" borderId="19" xfId="6" applyNumberFormat="1" applyFont="1" applyFill="1" applyBorder="1" applyAlignment="1">
      <alignment horizontal="center" vertical="center" wrapText="1"/>
    </xf>
    <xf numFmtId="167" fontId="6" fillId="4" borderId="59" xfId="6" applyNumberFormat="1" applyFont="1" applyFill="1" applyBorder="1" applyAlignment="1">
      <alignment horizontal="center" vertical="center" wrapText="1"/>
    </xf>
    <xf numFmtId="167" fontId="6" fillId="2" borderId="49" xfId="6" applyNumberFormat="1" applyFont="1" applyFill="1" applyBorder="1" applyAlignment="1">
      <alignment horizontal="center" vertical="center" wrapText="1"/>
    </xf>
    <xf numFmtId="167" fontId="6" fillId="2" borderId="51" xfId="6" applyNumberFormat="1" applyFont="1" applyFill="1" applyBorder="1" applyAlignment="1">
      <alignment horizontal="center" vertical="center" wrapText="1"/>
    </xf>
    <xf numFmtId="167" fontId="6" fillId="2" borderId="0" xfId="6" applyNumberFormat="1" applyFont="1" applyFill="1" applyAlignment="1">
      <alignment vertical="justify" wrapText="1"/>
    </xf>
    <xf numFmtId="167" fontId="6" fillId="2" borderId="47" xfId="6" applyNumberFormat="1" applyFont="1" applyFill="1" applyBorder="1" applyAlignment="1">
      <alignment vertical="center" wrapText="1"/>
    </xf>
    <xf numFmtId="0" fontId="5" fillId="4" borderId="6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167" fontId="6" fillId="4" borderId="39" xfId="6" applyNumberFormat="1" applyFont="1" applyFill="1" applyBorder="1" applyAlignment="1">
      <alignment horizontal="center" vertical="center" wrapText="1"/>
    </xf>
    <xf numFmtId="167" fontId="6" fillId="4" borderId="11" xfId="6" applyNumberFormat="1" applyFont="1" applyFill="1" applyBorder="1" applyAlignment="1">
      <alignment horizontal="center" vertical="center" wrapText="1"/>
    </xf>
    <xf numFmtId="167" fontId="6" fillId="2" borderId="23" xfId="6" applyNumberFormat="1" applyFont="1" applyFill="1" applyBorder="1" applyAlignment="1">
      <alignment horizontal="center" vertical="center" wrapText="1"/>
    </xf>
    <xf numFmtId="167" fontId="6" fillId="2" borderId="11" xfId="6" applyNumberFormat="1" applyFont="1" applyFill="1" applyBorder="1" applyAlignment="1">
      <alignment horizontal="center" vertical="center" wrapText="1"/>
    </xf>
    <xf numFmtId="167" fontId="6" fillId="4" borderId="63" xfId="6" applyNumberFormat="1" applyFont="1" applyFill="1" applyBorder="1" applyAlignment="1">
      <alignment horizontal="center" vertical="center" wrapText="1"/>
    </xf>
    <xf numFmtId="167" fontId="6" fillId="4" borderId="51" xfId="6" applyNumberFormat="1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39" fontId="7" fillId="2" borderId="68" xfId="0" applyNumberFormat="1" applyFont="1" applyFill="1" applyBorder="1" applyAlignment="1">
      <alignment horizontal="center" vertical="center"/>
    </xf>
    <xf numFmtId="39" fontId="7" fillId="2" borderId="39" xfId="0" applyNumberFormat="1" applyFont="1" applyFill="1" applyBorder="1" applyAlignment="1">
      <alignment horizontal="center" vertical="center"/>
    </xf>
    <xf numFmtId="39" fontId="7" fillId="2" borderId="6" xfId="0" applyNumberFormat="1" applyFont="1" applyFill="1" applyBorder="1" applyAlignment="1">
      <alignment horizontal="center" vertical="center"/>
    </xf>
    <xf numFmtId="39" fontId="7" fillId="2" borderId="11" xfId="0" applyNumberFormat="1" applyFont="1" applyFill="1" applyBorder="1" applyAlignment="1">
      <alignment horizontal="center" vertical="center"/>
    </xf>
    <xf numFmtId="37" fontId="7" fillId="2" borderId="21" xfId="0" applyNumberFormat="1" applyFont="1" applyFill="1" applyBorder="1" applyAlignment="1">
      <alignment horizontal="center" vertical="center"/>
    </xf>
    <xf numFmtId="37" fontId="7" fillId="2" borderId="23" xfId="0" applyNumberFormat="1" applyFont="1" applyFill="1" applyBorder="1" applyAlignment="1">
      <alignment horizontal="center" vertical="center"/>
    </xf>
    <xf numFmtId="37" fontId="7" fillId="2" borderId="6" xfId="0" applyNumberFormat="1" applyFont="1" applyFill="1" applyBorder="1" applyAlignment="1">
      <alignment horizontal="center" vertical="center"/>
    </xf>
    <xf numFmtId="37" fontId="7" fillId="2" borderId="11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5" fillId="2" borderId="7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39" fontId="6" fillId="2" borderId="30" xfId="0" applyNumberFormat="1" applyFont="1" applyFill="1" applyBorder="1" applyAlignment="1">
      <alignment horizontal="right" vertical="center"/>
    </xf>
    <xf numFmtId="39" fontId="6" fillId="2" borderId="32" xfId="0" applyNumberFormat="1" applyFont="1" applyFill="1" applyBorder="1" applyAlignment="1">
      <alignment horizontal="right" vertical="center"/>
    </xf>
    <xf numFmtId="164" fontId="6" fillId="2" borderId="30" xfId="6" applyFont="1" applyFill="1" applyBorder="1" applyAlignment="1">
      <alignment horizontal="right" vertical="center"/>
    </xf>
    <xf numFmtId="164" fontId="6" fillId="2" borderId="32" xfId="6" applyFont="1" applyFill="1" applyBorder="1" applyAlignment="1">
      <alignment horizontal="right" vertical="center"/>
    </xf>
    <xf numFmtId="165" fontId="6" fillId="2" borderId="48" xfId="0" applyNumberFormat="1" applyFont="1" applyFill="1" applyBorder="1" applyAlignment="1">
      <alignment horizontal="right" vertical="center"/>
    </xf>
    <xf numFmtId="165" fontId="6" fillId="2" borderId="44" xfId="0" applyNumberFormat="1" applyFont="1" applyFill="1" applyBorder="1" applyAlignment="1">
      <alignment horizontal="right" vertical="center"/>
    </xf>
    <xf numFmtId="167" fontId="6" fillId="2" borderId="48" xfId="6" applyNumberFormat="1" applyFont="1" applyFill="1" applyBorder="1" applyAlignment="1">
      <alignment horizontal="right" vertical="center"/>
    </xf>
    <xf numFmtId="167" fontId="6" fillId="2" borderId="44" xfId="6" applyNumberFormat="1" applyFont="1" applyFill="1" applyBorder="1" applyAlignment="1">
      <alignment horizontal="right" vertical="center"/>
    </xf>
    <xf numFmtId="168" fontId="7" fillId="2" borderId="29" xfId="6" applyNumberFormat="1" applyFont="1" applyFill="1" applyBorder="1" applyAlignment="1">
      <alignment horizontal="center" vertical="center"/>
    </xf>
    <xf numFmtId="168" fontId="7" fillId="2" borderId="31" xfId="6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right" vertical="center"/>
    </xf>
    <xf numFmtId="165" fontId="6" fillId="2" borderId="31" xfId="0" applyNumberFormat="1" applyFont="1" applyFill="1" applyBorder="1" applyAlignment="1">
      <alignment horizontal="right" vertical="center"/>
    </xf>
    <xf numFmtId="167" fontId="6" fillId="2" borderId="29" xfId="6" applyNumberFormat="1" applyFont="1" applyFill="1" applyBorder="1" applyAlignment="1">
      <alignment horizontal="right" vertical="center"/>
    </xf>
    <xf numFmtId="167" fontId="6" fillId="2" borderId="31" xfId="6" applyNumberFormat="1" applyFont="1" applyFill="1" applyBorder="1" applyAlignment="1">
      <alignment horizontal="right" vertical="center"/>
    </xf>
    <xf numFmtId="164" fontId="7" fillId="2" borderId="50" xfId="6" applyFont="1" applyFill="1" applyBorder="1" applyAlignment="1">
      <alignment horizontal="center" vertical="center"/>
    </xf>
    <xf numFmtId="164" fontId="7" fillId="2" borderId="52" xfId="6" applyFont="1" applyFill="1" applyBorder="1" applyAlignment="1">
      <alignment horizontal="center" vertical="center"/>
    </xf>
    <xf numFmtId="39" fontId="6" fillId="2" borderId="50" xfId="0" applyNumberFormat="1" applyFont="1" applyFill="1" applyBorder="1" applyAlignment="1">
      <alignment horizontal="right" vertical="center"/>
    </xf>
    <xf numFmtId="39" fontId="6" fillId="2" borderId="52" xfId="0" applyNumberFormat="1" applyFont="1" applyFill="1" applyBorder="1" applyAlignment="1">
      <alignment horizontal="right" vertical="center"/>
    </xf>
    <xf numFmtId="164" fontId="6" fillId="2" borderId="50" xfId="6" applyFont="1" applyFill="1" applyBorder="1" applyAlignment="1">
      <alignment horizontal="right" vertical="center"/>
    </xf>
    <xf numFmtId="164" fontId="6" fillId="2" borderId="52" xfId="6" applyFont="1" applyFill="1" applyBorder="1" applyAlignment="1">
      <alignment horizontal="right" vertical="center"/>
    </xf>
    <xf numFmtId="168" fontId="7" fillId="2" borderId="48" xfId="6" applyNumberFormat="1" applyFont="1" applyFill="1" applyBorder="1" applyAlignment="1">
      <alignment horizontal="center" vertical="center"/>
    </xf>
    <xf numFmtId="168" fontId="7" fillId="2" borderId="44" xfId="6" applyNumberFormat="1" applyFont="1" applyFill="1" applyBorder="1" applyAlignment="1">
      <alignment horizontal="center" vertical="center"/>
    </xf>
    <xf numFmtId="164" fontId="7" fillId="2" borderId="30" xfId="6" applyFont="1" applyFill="1" applyBorder="1" applyAlignment="1">
      <alignment horizontal="center" vertical="center"/>
    </xf>
    <xf numFmtId="164" fontId="7" fillId="2" borderId="32" xfId="6" applyFont="1" applyFill="1" applyBorder="1" applyAlignment="1">
      <alignment horizontal="center" vertical="center"/>
    </xf>
    <xf numFmtId="167" fontId="6" fillId="2" borderId="49" xfId="6" applyNumberFormat="1" applyFont="1" applyFill="1" applyBorder="1" applyAlignment="1">
      <alignment horizontal="right" vertical="center"/>
    </xf>
    <xf numFmtId="167" fontId="6" fillId="2" borderId="51" xfId="6" applyNumberFormat="1" applyFont="1" applyFill="1" applyBorder="1" applyAlignment="1">
      <alignment horizontal="right" vertical="center"/>
    </xf>
    <xf numFmtId="168" fontId="7" fillId="2" borderId="30" xfId="6" applyNumberFormat="1" applyFont="1" applyFill="1" applyBorder="1" applyAlignment="1">
      <alignment horizontal="center" vertical="center"/>
    </xf>
    <xf numFmtId="168" fontId="7" fillId="2" borderId="32" xfId="6" applyNumberFormat="1" applyFont="1" applyFill="1" applyBorder="1" applyAlignment="1">
      <alignment horizontal="center" vertical="center"/>
    </xf>
    <xf numFmtId="168" fontId="7" fillId="2" borderId="49" xfId="6" applyNumberFormat="1" applyFont="1" applyFill="1" applyBorder="1" applyAlignment="1">
      <alignment horizontal="center" vertical="center"/>
    </xf>
    <xf numFmtId="168" fontId="7" fillId="2" borderId="51" xfId="6" applyNumberFormat="1" applyFont="1" applyFill="1" applyBorder="1" applyAlignment="1">
      <alignment horizontal="center" vertical="center"/>
    </xf>
    <xf numFmtId="165" fontId="6" fillId="2" borderId="49" xfId="0" applyNumberFormat="1" applyFont="1" applyFill="1" applyBorder="1" applyAlignment="1">
      <alignment horizontal="right" vertical="center"/>
    </xf>
    <xf numFmtId="165" fontId="6" fillId="2" borderId="51" xfId="0" applyNumberFormat="1" applyFont="1" applyFill="1" applyBorder="1" applyAlignment="1">
      <alignment horizontal="right" vertical="center"/>
    </xf>
    <xf numFmtId="39" fontId="7" fillId="2" borderId="19" xfId="0" applyNumberFormat="1" applyFont="1" applyFill="1" applyBorder="1" applyAlignment="1">
      <alignment horizontal="center" vertical="center"/>
    </xf>
    <xf numFmtId="39" fontId="7" fillId="2" borderId="59" xfId="0" applyNumberFormat="1" applyFont="1" applyFill="1" applyBorder="1" applyAlignment="1">
      <alignment horizontal="center" vertical="center"/>
    </xf>
    <xf numFmtId="39" fontId="7" fillId="2" borderId="64" xfId="0" applyNumberFormat="1" applyFont="1" applyFill="1" applyBorder="1" applyAlignment="1">
      <alignment horizontal="center" vertical="center"/>
    </xf>
    <xf numFmtId="39" fontId="7" fillId="2" borderId="52" xfId="0" applyNumberFormat="1" applyFont="1" applyFill="1" applyBorder="1" applyAlignment="1">
      <alignment horizontal="center" vertical="center"/>
    </xf>
    <xf numFmtId="39" fontId="7" fillId="2" borderId="20" xfId="0" applyNumberFormat="1" applyFont="1" applyFill="1" applyBorder="1" applyAlignment="1">
      <alignment horizontal="center" vertical="center"/>
    </xf>
    <xf numFmtId="39" fontId="7" fillId="2" borderId="26" xfId="0" applyNumberFormat="1" applyFont="1" applyFill="1" applyBorder="1" applyAlignment="1">
      <alignment horizontal="center" vertical="center"/>
    </xf>
    <xf numFmtId="39" fontId="7" fillId="2" borderId="47" xfId="0" applyNumberFormat="1" applyFont="1" applyFill="1" applyBorder="1" applyAlignment="1">
      <alignment horizontal="center" vertical="center"/>
    </xf>
    <xf numFmtId="39" fontId="7" fillId="2" borderId="27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166" fontId="7" fillId="2" borderId="48" xfId="0" applyNumberFormat="1" applyFont="1" applyFill="1" applyBorder="1" applyAlignment="1">
      <alignment horizontal="center" vertical="center"/>
    </xf>
    <xf numFmtId="166" fontId="7" fillId="2" borderId="44" xfId="0" applyNumberFormat="1" applyFont="1" applyFill="1" applyBorder="1" applyAlignment="1">
      <alignment horizontal="center" vertical="center"/>
    </xf>
    <xf numFmtId="39" fontId="7" fillId="2" borderId="30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165" fontId="7" fillId="2" borderId="48" xfId="0" applyNumberFormat="1" applyFont="1" applyFill="1" applyBorder="1" applyAlignment="1">
      <alignment horizontal="center" vertical="center"/>
    </xf>
    <xf numFmtId="165" fontId="7" fillId="2" borderId="44" xfId="0" applyNumberFormat="1" applyFont="1" applyFill="1" applyBorder="1" applyAlignment="1">
      <alignment horizontal="center" vertical="center"/>
    </xf>
    <xf numFmtId="165" fontId="6" fillId="0" borderId="48" xfId="0" applyNumberFormat="1" applyFont="1" applyBorder="1" applyAlignment="1">
      <alignment horizontal="right" vertical="center"/>
    </xf>
    <xf numFmtId="165" fontId="6" fillId="0" borderId="4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4" fontId="2" fillId="0" borderId="0" xfId="6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6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1" xfId="0" applyNumberFormat="1" applyFont="1" applyBorder="1" applyAlignment="1">
      <alignment horizontal="right" vertical="center"/>
    </xf>
    <xf numFmtId="39" fontId="6" fillId="0" borderId="30" xfId="0" applyNumberFormat="1" applyFont="1" applyBorder="1" applyAlignment="1">
      <alignment horizontal="right" vertical="center"/>
    </xf>
    <xf numFmtId="39" fontId="6" fillId="0" borderId="32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0" borderId="45" xfId="0" applyNumberFormat="1" applyFont="1" applyBorder="1" applyAlignment="1">
      <alignment horizontal="center" vertical="center"/>
    </xf>
    <xf numFmtId="165" fontId="6" fillId="0" borderId="49" xfId="0" applyNumberFormat="1" applyFont="1" applyBorder="1" applyAlignment="1">
      <alignment horizontal="right" vertical="center"/>
    </xf>
    <xf numFmtId="165" fontId="6" fillId="0" borderId="51" xfId="0" applyNumberFormat="1" applyFont="1" applyBorder="1" applyAlignment="1">
      <alignment horizontal="right" vertical="center"/>
    </xf>
    <xf numFmtId="165" fontId="7" fillId="0" borderId="58" xfId="0" applyNumberFormat="1" applyFont="1" applyBorder="1" applyAlignment="1">
      <alignment horizontal="center" vertical="center"/>
    </xf>
    <xf numFmtId="165" fontId="7" fillId="0" borderId="59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>
      <alignment horizontal="center" vertical="center"/>
    </xf>
    <xf numFmtId="39" fontId="6" fillId="0" borderId="50" xfId="0" applyNumberFormat="1" applyFont="1" applyBorder="1" applyAlignment="1">
      <alignment horizontal="right" vertical="center"/>
    </xf>
    <xf numFmtId="39" fontId="6" fillId="0" borderId="5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6" fillId="0" borderId="48" xfId="6" applyNumberFormat="1" applyFont="1" applyBorder="1" applyAlignment="1">
      <alignment horizontal="center" vertical="center"/>
    </xf>
    <xf numFmtId="167" fontId="6" fillId="0" borderId="44" xfId="6" applyNumberFormat="1" applyFont="1" applyBorder="1" applyAlignment="1">
      <alignment horizontal="center" vertical="center"/>
    </xf>
    <xf numFmtId="164" fontId="6" fillId="0" borderId="30" xfId="6" applyFont="1" applyBorder="1" applyAlignment="1">
      <alignment horizontal="center" vertical="center"/>
    </xf>
    <xf numFmtId="164" fontId="6" fillId="0" borderId="32" xfId="6" applyFont="1" applyBorder="1" applyAlignment="1">
      <alignment horizontal="center" vertical="center"/>
    </xf>
    <xf numFmtId="167" fontId="6" fillId="0" borderId="12" xfId="6" applyNumberFormat="1" applyFont="1" applyBorder="1" applyAlignment="1">
      <alignment horizontal="center" vertical="center"/>
    </xf>
    <xf numFmtId="164" fontId="6" fillId="0" borderId="27" xfId="6" applyFont="1" applyBorder="1" applyAlignment="1">
      <alignment horizontal="center" vertical="center"/>
    </xf>
    <xf numFmtId="167" fontId="6" fillId="0" borderId="45" xfId="6" applyNumberFormat="1" applyFont="1" applyBorder="1" applyAlignment="1">
      <alignment horizontal="center" vertical="center"/>
    </xf>
    <xf numFmtId="167" fontId="6" fillId="0" borderId="45" xfId="6" applyNumberFormat="1" applyFont="1" applyFill="1" applyBorder="1" applyAlignment="1">
      <alignment horizontal="center" vertical="center"/>
    </xf>
    <xf numFmtId="164" fontId="6" fillId="0" borderId="27" xfId="6" applyFont="1" applyFill="1" applyBorder="1" applyAlignment="1">
      <alignment horizontal="center" vertical="center"/>
    </xf>
    <xf numFmtId="165" fontId="7" fillId="0" borderId="47" xfId="3" applyNumberFormat="1" applyFont="1" applyBorder="1" applyAlignment="1">
      <alignment horizontal="center" vertical="center"/>
    </xf>
    <xf numFmtId="165" fontId="7" fillId="0" borderId="27" xfId="3" applyNumberFormat="1" applyFont="1" applyBorder="1" applyAlignment="1">
      <alignment horizontal="center" vertical="center"/>
    </xf>
    <xf numFmtId="165" fontId="7" fillId="0" borderId="12" xfId="3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165" fontId="5" fillId="0" borderId="48" xfId="0" applyNumberFormat="1" applyFont="1" applyBorder="1" applyAlignment="1">
      <alignment horizontal="left" vertical="center"/>
    </xf>
    <xf numFmtId="165" fontId="5" fillId="0" borderId="44" xfId="0" applyNumberFormat="1" applyFont="1" applyBorder="1" applyAlignment="1">
      <alignment horizontal="left" vertical="center"/>
    </xf>
    <xf numFmtId="165" fontId="7" fillId="0" borderId="48" xfId="3" applyNumberFormat="1" applyFont="1" applyBorder="1" applyAlignment="1">
      <alignment horizontal="center" vertical="center"/>
    </xf>
    <xf numFmtId="165" fontId="7" fillId="0" borderId="30" xfId="3" applyNumberFormat="1" applyFont="1" applyBorder="1" applyAlignment="1">
      <alignment horizontal="center" vertical="center"/>
    </xf>
    <xf numFmtId="165" fontId="7" fillId="0" borderId="44" xfId="3" applyNumberFormat="1" applyFont="1" applyBorder="1" applyAlignment="1">
      <alignment horizontal="center" vertical="center"/>
    </xf>
    <xf numFmtId="165" fontId="7" fillId="0" borderId="32" xfId="3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7" fillId="0" borderId="44" xfId="0" applyNumberFormat="1" applyFont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/>
    </xf>
    <xf numFmtId="165" fontId="7" fillId="0" borderId="45" xfId="3" applyNumberFormat="1" applyFont="1" applyBorder="1" applyAlignment="1">
      <alignment horizontal="center" vertical="center"/>
    </xf>
    <xf numFmtId="165" fontId="7" fillId="0" borderId="49" xfId="0" applyNumberFormat="1" applyFont="1" applyBorder="1" applyAlignment="1">
      <alignment horizontal="center" vertical="center"/>
    </xf>
    <xf numFmtId="165" fontId="7" fillId="0" borderId="51" xfId="0" applyNumberFormat="1" applyFont="1" applyBorder="1" applyAlignment="1">
      <alignment horizontal="center" vertical="center"/>
    </xf>
    <xf numFmtId="167" fontId="6" fillId="0" borderId="46" xfId="6" applyNumberFormat="1" applyFont="1" applyFill="1" applyBorder="1" applyAlignment="1">
      <alignment horizontal="right" vertical="center"/>
    </xf>
    <xf numFmtId="165" fontId="6" fillId="0" borderId="46" xfId="0" applyNumberFormat="1" applyFont="1" applyBorder="1" applyAlignment="1">
      <alignment horizontal="right" vertical="center"/>
    </xf>
    <xf numFmtId="167" fontId="6" fillId="0" borderId="27" xfId="6" applyNumberFormat="1" applyFont="1" applyFill="1" applyBorder="1" applyAlignment="1">
      <alignment horizontal="right" vertical="center"/>
    </xf>
    <xf numFmtId="165" fontId="6" fillId="0" borderId="2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5" fontId="7" fillId="0" borderId="46" xfId="0" applyNumberFormat="1" applyFont="1" applyBorder="1" applyAlignment="1">
      <alignment horizontal="center" vertical="center"/>
    </xf>
    <xf numFmtId="167" fontId="6" fillId="0" borderId="29" xfId="6" applyNumberFormat="1" applyFont="1" applyBorder="1" applyAlignment="1">
      <alignment horizontal="center" vertical="center"/>
    </xf>
    <xf numFmtId="167" fontId="6" fillId="0" borderId="31" xfId="6" applyNumberFormat="1" applyFont="1" applyBorder="1" applyAlignment="1">
      <alignment horizontal="center" vertical="center"/>
    </xf>
    <xf numFmtId="167" fontId="6" fillId="0" borderId="29" xfId="6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64" fontId="6" fillId="0" borderId="50" xfId="6" applyFont="1" applyBorder="1" applyAlignment="1">
      <alignment horizontal="center" vertical="center"/>
    </xf>
    <xf numFmtId="164" fontId="6" fillId="0" borderId="52" xfId="6" applyFont="1" applyBorder="1" applyAlignment="1">
      <alignment horizontal="center" vertical="center"/>
    </xf>
    <xf numFmtId="164" fontId="6" fillId="0" borderId="50" xfId="6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167" fontId="6" fillId="0" borderId="47" xfId="6" applyNumberFormat="1" applyFont="1" applyBorder="1" applyAlignment="1">
      <alignment horizontal="center" vertical="center"/>
    </xf>
    <xf numFmtId="167" fontId="6" fillId="0" borderId="12" xfId="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5" fontId="5" fillId="0" borderId="22" xfId="0" applyNumberFormat="1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left" vertical="center"/>
    </xf>
    <xf numFmtId="165" fontId="18" fillId="0" borderId="0" xfId="3" applyNumberFormat="1" applyFont="1" applyFill="1" applyBorder="1" applyAlignment="1">
      <alignment horizontal="center" vertical="center"/>
    </xf>
    <xf numFmtId="165" fontId="7" fillId="0" borderId="46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0" borderId="6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7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8" borderId="0" xfId="0" applyFont="1" applyFill="1" applyAlignment="1">
      <alignment horizontal="left" vertical="center" wrapText="1"/>
    </xf>
    <xf numFmtId="165" fontId="9" fillId="5" borderId="0" xfId="0" quotePrefix="1" applyNumberFormat="1" applyFont="1" applyFill="1" applyAlignment="1">
      <alignment horizontal="center"/>
    </xf>
  </cellXfs>
  <cellStyles count="9">
    <cellStyle name="Comma" xfId="1" builtinId="3"/>
    <cellStyle name="Comma 2" xfId="6" xr:uid="{00000000-0005-0000-0000-000001000000}"/>
    <cellStyle name="Comma 2 2" xfId="4" xr:uid="{00000000-0005-0000-0000-000002000000}"/>
    <cellStyle name="Comma 3" xfId="7" xr:uid="{00000000-0005-0000-0000-000003000000}"/>
    <cellStyle name="Comma 4" xfId="8" xr:uid="{00000000-0005-0000-0000-000004000000}"/>
    <cellStyle name="Normal" xfId="0" builtinId="0"/>
    <cellStyle name="Percent" xfId="2" builtinId="5"/>
    <cellStyle name="Percent 2" xfId="3" xr:uid="{00000000-0005-0000-0000-000007000000}"/>
    <cellStyle name="Percent 3" xfId="5" xr:uid="{00000000-0005-0000-0000-000008000000}"/>
  </cellStyles>
  <dxfs count="0"/>
  <tableStyles count="0" defaultTableStyle="TableStyleMedium2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3479715</xdr:colOff>
      <xdr:row>24</xdr:row>
      <xdr:rowOff>259640</xdr:rowOff>
    </xdr:from>
    <xdr:to>
      <xdr:col>1</xdr:col>
      <xdr:colOff>14581909</xdr:colOff>
      <xdr:row>38</xdr:row>
      <xdr:rowOff>398317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3704851" y="6442231"/>
          <a:ext cx="11102194" cy="3931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>
          <a:scene3d>
            <a:camera prst="perspectiveRelaxed" fov="0">
              <a:rot lat="20073601" lon="0" rev="0"/>
            </a:camera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 rtl="0">
            <a:defRPr sz="1000"/>
          </a:pPr>
          <a:r>
            <a:rPr lang="en-PH" sz="6600" b="1" i="0" u="none" strike="noStrike" cap="none" spc="0" baseline="0">
              <a:solidFill>
                <a:srgbClr val="FFC000"/>
              </a:solidFill>
              <a:effectLst>
                <a:outerShdw blurRad="139700" dist="76200" dir="15000000" algn="r" rotWithShape="0">
                  <a:prstClr val="black">
                    <a:alpha val="40000"/>
                  </a:prstClr>
                </a:outerShdw>
              </a:effectLst>
              <a:latin typeface="Arial Black" panose="020B0A04020102020204" pitchFamily="34" charset="0"/>
              <a:cs typeface="Arial" panose="020B0604020202020204" pitchFamily="7" charset="0"/>
            </a:rPr>
            <a:t>KEY</a:t>
          </a:r>
        </a:p>
        <a:p>
          <a:pPr algn="ctr" rtl="0">
            <a:defRPr sz="1000"/>
          </a:pPr>
          <a:r>
            <a:rPr lang="en-PH" sz="6600" b="1" i="0" u="none" strike="noStrike" cap="none" spc="0" baseline="0">
              <a:solidFill>
                <a:srgbClr val="FFC000"/>
              </a:solidFill>
              <a:effectLst>
                <a:outerShdw blurRad="139700" dist="76200" dir="15000000" algn="r" rotWithShape="0">
                  <a:prstClr val="black">
                    <a:alpha val="40000"/>
                  </a:prstClr>
                </a:outerShdw>
              </a:effectLst>
              <a:latin typeface="Arial Black" panose="020B0A04020102020204" pitchFamily="34" charset="0"/>
              <a:cs typeface="Arial" panose="020B0604020202020204" pitchFamily="7" charset="0"/>
            </a:rPr>
            <a:t>STATISTICAL</a:t>
          </a:r>
        </a:p>
        <a:p>
          <a:pPr algn="ctr" rtl="0">
            <a:defRPr sz="1000"/>
          </a:pPr>
          <a:r>
            <a:rPr lang="en-PH" sz="6600" b="1" i="0" u="none" strike="noStrike" cap="none" spc="0" baseline="0">
              <a:solidFill>
                <a:srgbClr val="FFC000"/>
              </a:solidFill>
              <a:effectLst>
                <a:outerShdw blurRad="139700" dist="76200" dir="15000000" algn="r" rotWithShape="0">
                  <a:prstClr val="black">
                    <a:alpha val="40000"/>
                  </a:prstClr>
                </a:outerShdw>
              </a:effectLst>
              <a:latin typeface="Arial Black" panose="020B0A04020102020204" pitchFamily="34" charset="0"/>
              <a:cs typeface="Arial" panose="020B0604020202020204" pitchFamily="7" charset="0"/>
            </a:rPr>
            <a:t>DATA</a:t>
          </a:r>
        </a:p>
      </xdr:txBody>
    </xdr:sp>
    <xdr:clientData/>
  </xdr:twoCellAnchor>
  <xdr:twoCellAnchor>
    <xdr:from>
      <xdr:col>1</xdr:col>
      <xdr:colOff>6623645</xdr:colOff>
      <xdr:row>38</xdr:row>
      <xdr:rowOff>202224</xdr:rowOff>
    </xdr:from>
    <xdr:to>
      <xdr:col>1</xdr:col>
      <xdr:colOff>11465520</xdr:colOff>
      <xdr:row>44</xdr:row>
      <xdr:rowOff>142585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6848781" y="10177497"/>
          <a:ext cx="4841875" cy="15509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>
          <a:scene3d>
            <a:camera prst="perspectiveRelaxed" fov="0">
              <a:rot lat="20073601" lon="0" rev="0"/>
            </a:camera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 rtl="0">
            <a:defRPr sz="1000"/>
          </a:pPr>
          <a:r>
            <a:rPr lang="en-PH" sz="4400" b="1" i="0" u="none" strike="noStrike" cap="none" spc="0" baseline="0">
              <a:solidFill>
                <a:srgbClr val="FFC000"/>
              </a:solidFill>
              <a:effectLst>
                <a:outerShdw blurRad="139700" dist="76200" dir="15000000" algn="r" rotWithShape="0">
                  <a:prstClr val="black">
                    <a:alpha val="40000"/>
                  </a:prstClr>
                </a:outerShdw>
              </a:effectLst>
              <a:latin typeface="Arial Black" panose="020B0A04020102020204" pitchFamily="34" charset="0"/>
              <a:cs typeface="Arial" panose="020B0604020202020204" pitchFamily="7" charset="0"/>
            </a:rPr>
            <a:t>2017 - 2021</a:t>
          </a:r>
        </a:p>
      </xdr:txBody>
    </xdr:sp>
    <xdr:clientData/>
  </xdr:twoCellAnchor>
  <xdr:oneCellAnchor>
    <xdr:from>
      <xdr:col>1</xdr:col>
      <xdr:colOff>7473949</xdr:colOff>
      <xdr:row>12</xdr:row>
      <xdr:rowOff>31750</xdr:rowOff>
    </xdr:from>
    <xdr:ext cx="2681147" cy="258305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915" y="3508375"/>
          <a:ext cx="2681605" cy="2582545"/>
        </a:xfrm>
        <a:prstGeom prst="rect">
          <a:avLst/>
        </a:prstGeom>
      </xdr:spPr>
    </xdr:pic>
    <xdr:clientData/>
  </xdr:oneCellAnchor>
  <xdr:twoCellAnchor>
    <xdr:from>
      <xdr:col>1</xdr:col>
      <xdr:colOff>5356512</xdr:colOff>
      <xdr:row>4</xdr:row>
      <xdr:rowOff>158173</xdr:rowOff>
    </xdr:from>
    <xdr:to>
      <xdr:col>1</xdr:col>
      <xdr:colOff>12728863</xdr:colOff>
      <xdr:row>11</xdr:row>
      <xdr:rowOff>104524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 flipH="1">
          <a:off x="5581648" y="1353128"/>
          <a:ext cx="7372351" cy="2041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PH" sz="3200" b="1" i="0" u="none" strike="noStrike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rial Black" panose="020B0A04020102020204" pitchFamily="34" charset="0"/>
              <a:cs typeface="Arial" panose="020B0604020202020204" pitchFamily="7" charset="0"/>
            </a:rPr>
            <a:t>Republic of the Philippines</a:t>
          </a:r>
        </a:p>
        <a:p>
          <a:pPr algn="ctr" rtl="0">
            <a:defRPr sz="1000"/>
          </a:pPr>
          <a:r>
            <a:rPr lang="en-PH" sz="3200" b="1" i="0" u="none" strike="noStrike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rial Black" panose="020B0A04020102020204" pitchFamily="34" charset="0"/>
              <a:cs typeface="Arial" panose="020B0604020202020204" pitchFamily="7" charset="0"/>
            </a:rPr>
            <a:t>Department of Finance</a:t>
          </a:r>
        </a:p>
        <a:p>
          <a:pPr algn="ctr" rtl="0">
            <a:defRPr sz="1000"/>
          </a:pPr>
          <a:r>
            <a:rPr lang="en-PH" sz="3200" b="1" i="0" u="none" strike="noStrike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rial Black" panose="020B0A04020102020204" pitchFamily="34" charset="0"/>
              <a:cs typeface="Arial" panose="020B0604020202020204" pitchFamily="7" charset="0"/>
            </a:rPr>
            <a:t>INSURANCE COMMISSION</a:t>
          </a:r>
        </a:p>
      </xdr:txBody>
    </xdr:sp>
    <xdr:clientData/>
  </xdr:twoCellAnchor>
  <xdr:twoCellAnchor>
    <xdr:from>
      <xdr:col>1</xdr:col>
      <xdr:colOff>12278591</xdr:colOff>
      <xdr:row>48</xdr:row>
      <xdr:rowOff>13854</xdr:rowOff>
    </xdr:from>
    <xdr:to>
      <xdr:col>1</xdr:col>
      <xdr:colOff>17051481</xdr:colOff>
      <xdr:row>52</xdr:row>
      <xdr:rowOff>138545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 flipH="1">
          <a:off x="12506960" y="12338685"/>
          <a:ext cx="4771390" cy="887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l" rtl="0">
            <a:defRPr sz="1000"/>
          </a:pPr>
          <a:r>
            <a:rPr lang="en-PH" sz="1800" b="1" i="0" u="none" strike="noStrike" cap="none" spc="0" baseline="0">
              <a:solidFill>
                <a:srgbClr val="FFFF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  <a:cs typeface="Arial" panose="020B0604020202020204" pitchFamily="7" charset="0"/>
            </a:rPr>
            <a:t>Final Figures</a:t>
          </a:r>
        </a:p>
        <a:p>
          <a:pPr algn="l" rtl="0">
            <a:defRPr sz="1000"/>
          </a:pPr>
          <a:r>
            <a:rPr lang="en-PH" sz="1800" b="1" i="0" u="none" strike="noStrike" cap="none" spc="0" baseline="0">
              <a:solidFill>
                <a:srgbClr val="FFFF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  <a:cs typeface="Arial" panose="020B0604020202020204" pitchFamily="7" charset="0"/>
            </a:rPr>
            <a:t>Date Prepared: 15 January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view="pageBreakPreview" topLeftCell="A25" zoomScale="60" zoomScaleNormal="55" workbookViewId="0">
      <selection activeCell="D36" sqref="D36"/>
    </sheetView>
  </sheetViews>
  <sheetFormatPr defaultColWidth="8.7109375" defaultRowHeight="15"/>
  <cols>
    <col min="1" max="1" width="3.42578125" style="3" customWidth="1"/>
    <col min="2" max="2" width="255.7109375" style="3" customWidth="1"/>
    <col min="3" max="3" width="3.28515625" customWidth="1"/>
    <col min="4" max="5" width="101.7109375" style="2" customWidth="1"/>
    <col min="6" max="7" width="82.7109375" style="2" customWidth="1"/>
  </cols>
  <sheetData>
    <row r="1" spans="1:7" ht="18.75" customHeight="1">
      <c r="A1" s="654"/>
      <c r="B1" s="655"/>
      <c r="C1" s="656"/>
      <c r="D1" s="1"/>
      <c r="E1" s="1"/>
      <c r="F1" s="1"/>
      <c r="G1" s="1"/>
    </row>
    <row r="2" spans="1:7">
      <c r="A2" s="654"/>
      <c r="B2" s="666"/>
      <c r="C2" s="656"/>
      <c r="D2" s="1"/>
      <c r="E2" s="1"/>
      <c r="F2" s="1"/>
      <c r="G2" s="1"/>
    </row>
    <row r="3" spans="1:7" ht="30" customHeight="1">
      <c r="A3" s="657"/>
      <c r="B3" s="666"/>
      <c r="C3" s="656"/>
    </row>
    <row r="4" spans="1:7" ht="30" customHeight="1">
      <c r="A4" s="655"/>
      <c r="B4" s="666"/>
      <c r="C4" s="656"/>
    </row>
    <row r="5" spans="1:7" ht="30" customHeight="1">
      <c r="A5" s="658"/>
      <c r="B5" s="666"/>
      <c r="C5" s="656"/>
    </row>
    <row r="6" spans="1:7" ht="30" customHeight="1">
      <c r="A6" s="659"/>
      <c r="B6" s="666"/>
      <c r="C6" s="656"/>
    </row>
    <row r="7" spans="1:7" ht="30" customHeight="1">
      <c r="A7" s="659"/>
      <c r="B7" s="666"/>
      <c r="C7" s="656"/>
    </row>
    <row r="8" spans="1:7" ht="30" customHeight="1">
      <c r="A8" s="660"/>
      <c r="B8" s="666"/>
      <c r="C8" s="656"/>
    </row>
    <row r="9" spans="1:7">
      <c r="A9" s="659"/>
      <c r="B9" s="666"/>
      <c r="C9" s="656"/>
    </row>
    <row r="10" spans="1:7">
      <c r="A10" s="659"/>
      <c r="B10" s="666"/>
      <c r="C10" s="656"/>
    </row>
    <row r="11" spans="1:7">
      <c r="A11" s="659"/>
      <c r="B11" s="666"/>
      <c r="C11" s="656"/>
    </row>
    <row r="12" spans="1:7">
      <c r="A12" s="659"/>
      <c r="B12" s="666"/>
      <c r="C12" s="656"/>
    </row>
    <row r="13" spans="1:7">
      <c r="A13" s="659"/>
      <c r="B13" s="667"/>
      <c r="C13" s="656"/>
    </row>
    <row r="14" spans="1:7">
      <c r="A14" s="659"/>
      <c r="B14" s="667"/>
      <c r="C14" s="656"/>
    </row>
    <row r="15" spans="1:7">
      <c r="A15" s="658"/>
      <c r="B15" s="667"/>
      <c r="C15" s="656"/>
    </row>
    <row r="16" spans="1:7">
      <c r="A16" s="660"/>
      <c r="B16" s="667"/>
      <c r="C16" s="656"/>
    </row>
    <row r="17" spans="1:3">
      <c r="A17" s="661"/>
      <c r="B17" s="667"/>
      <c r="C17" s="656"/>
    </row>
    <row r="18" spans="1:3">
      <c r="A18" s="661"/>
      <c r="B18" s="667"/>
      <c r="C18" s="656"/>
    </row>
    <row r="19" spans="1:3">
      <c r="A19" s="661"/>
      <c r="B19" s="667"/>
      <c r="C19" s="656"/>
    </row>
    <row r="20" spans="1:3">
      <c r="A20" s="661"/>
      <c r="B20" s="667"/>
      <c r="C20" s="656"/>
    </row>
    <row r="21" spans="1:3">
      <c r="A21" s="661"/>
      <c r="B21" s="667"/>
      <c r="C21" s="656"/>
    </row>
    <row r="22" spans="1:3">
      <c r="A22" s="661"/>
      <c r="B22" s="667"/>
      <c r="C22" s="656"/>
    </row>
    <row r="23" spans="1:3" ht="31.5" customHeight="1">
      <c r="A23" s="661"/>
      <c r="B23" s="667"/>
      <c r="C23" s="656"/>
    </row>
    <row r="24" spans="1:3" ht="31.5" customHeight="1">
      <c r="A24" s="661"/>
      <c r="B24" s="667"/>
      <c r="C24" s="656"/>
    </row>
    <row r="25" spans="1:3" ht="31.5" customHeight="1">
      <c r="A25" s="661"/>
      <c r="B25" s="667"/>
      <c r="C25" s="656"/>
    </row>
    <row r="26" spans="1:3">
      <c r="A26" s="661"/>
      <c r="B26" s="667"/>
      <c r="C26" s="656"/>
    </row>
    <row r="27" spans="1:3">
      <c r="A27" s="661"/>
      <c r="B27" s="667"/>
      <c r="C27" s="656"/>
    </row>
    <row r="28" spans="1:3">
      <c r="A28" s="661"/>
      <c r="B28" s="667"/>
      <c r="C28" s="656"/>
    </row>
    <row r="29" spans="1:3">
      <c r="A29" s="661"/>
      <c r="B29" s="667"/>
      <c r="C29" s="656"/>
    </row>
    <row r="30" spans="1:3">
      <c r="A30" s="661"/>
      <c r="B30" s="667"/>
      <c r="C30" s="656"/>
    </row>
    <row r="31" spans="1:3">
      <c r="A31" s="661"/>
      <c r="B31" s="667"/>
      <c r="C31" s="656"/>
    </row>
    <row r="32" spans="1:3">
      <c r="A32" s="661"/>
      <c r="B32" s="667"/>
      <c r="C32" s="656"/>
    </row>
    <row r="33" spans="1:7" ht="27">
      <c r="A33" s="661"/>
      <c r="B33" s="668"/>
      <c r="C33" s="656"/>
    </row>
    <row r="34" spans="1:7" ht="27">
      <c r="A34" s="661"/>
      <c r="B34" s="668"/>
      <c r="C34" s="656"/>
    </row>
    <row r="35" spans="1:7" ht="25.5">
      <c r="A35" s="661"/>
      <c r="B35" s="669"/>
      <c r="C35" s="656"/>
    </row>
    <row r="36" spans="1:7" ht="25.5">
      <c r="A36" s="661"/>
      <c r="B36" s="669"/>
      <c r="C36" s="656"/>
    </row>
    <row r="37" spans="1:7" ht="22.5">
      <c r="A37" s="661"/>
      <c r="B37" s="670"/>
      <c r="C37" s="656"/>
    </row>
    <row r="38" spans="1:7" ht="33" customHeight="1">
      <c r="A38" s="661"/>
      <c r="B38" s="670"/>
      <c r="C38" s="656"/>
    </row>
    <row r="39" spans="1:7" ht="33" customHeight="1">
      <c r="A39" s="661"/>
      <c r="B39" s="666"/>
      <c r="C39" s="656"/>
    </row>
    <row r="40" spans="1:7" ht="33" customHeight="1">
      <c r="A40" s="655"/>
      <c r="B40" s="666"/>
      <c r="C40" s="656"/>
    </row>
    <row r="41" spans="1:7">
      <c r="A41" s="655"/>
      <c r="B41" s="666"/>
      <c r="C41" s="656"/>
    </row>
    <row r="42" spans="1:7">
      <c r="A42" s="655"/>
      <c r="B42" s="666"/>
      <c r="C42" s="656"/>
    </row>
    <row r="43" spans="1:7">
      <c r="A43" s="655"/>
      <c r="B43" s="666"/>
      <c r="C43" s="656"/>
    </row>
    <row r="44" spans="1:7" ht="15.75">
      <c r="A44" s="655"/>
      <c r="B44" s="666"/>
      <c r="C44" s="656"/>
      <c r="D44" s="662"/>
      <c r="E44" s="662"/>
      <c r="F44" s="662"/>
      <c r="G44" s="662"/>
    </row>
    <row r="45" spans="1:7">
      <c r="A45" s="655"/>
      <c r="B45" s="666"/>
      <c r="C45" s="656"/>
    </row>
    <row r="46" spans="1:7">
      <c r="A46" s="655"/>
      <c r="B46" s="666"/>
      <c r="C46" s="656"/>
    </row>
    <row r="47" spans="1:7">
      <c r="A47" s="655"/>
      <c r="B47" s="666"/>
      <c r="C47" s="656"/>
    </row>
    <row r="48" spans="1:7">
      <c r="A48" s="655"/>
      <c r="B48" s="666"/>
      <c r="C48" s="656"/>
    </row>
    <row r="49" spans="1:7">
      <c r="A49" s="655"/>
      <c r="B49" s="666"/>
      <c r="C49" s="656"/>
    </row>
    <row r="50" spans="1:7">
      <c r="A50" s="655"/>
      <c r="B50" s="666"/>
      <c r="C50" s="656"/>
    </row>
    <row r="51" spans="1:7">
      <c r="A51" s="655"/>
      <c r="B51" s="666"/>
      <c r="C51" s="656"/>
    </row>
    <row r="52" spans="1:7">
      <c r="A52" s="655"/>
      <c r="B52" s="666"/>
      <c r="C52" s="656"/>
    </row>
    <row r="53" spans="1:7">
      <c r="A53" s="655"/>
      <c r="B53" s="666"/>
      <c r="C53" s="656"/>
    </row>
    <row r="54" spans="1:7">
      <c r="A54" s="655"/>
      <c r="B54" s="666"/>
      <c r="C54" s="656"/>
    </row>
    <row r="55" spans="1:7">
      <c r="A55" s="655"/>
      <c r="B55" s="666"/>
      <c r="C55" s="656"/>
    </row>
    <row r="56" spans="1:7">
      <c r="A56" s="663"/>
      <c r="B56" s="663"/>
      <c r="C56" s="656"/>
    </row>
    <row r="57" spans="1:7" s="653" customFormat="1">
      <c r="A57" s="2"/>
      <c r="B57" s="2"/>
      <c r="D57" s="2"/>
      <c r="E57" s="2"/>
      <c r="F57" s="2"/>
      <c r="G57" s="2"/>
    </row>
    <row r="58" spans="1:7" s="653" customFormat="1">
      <c r="A58" s="2"/>
      <c r="B58" s="2"/>
      <c r="D58" s="2"/>
      <c r="E58" s="2"/>
      <c r="F58" s="2"/>
      <c r="G58" s="2"/>
    </row>
    <row r="59" spans="1:7" s="653" customFormat="1">
      <c r="A59" s="2"/>
      <c r="B59" s="2"/>
      <c r="D59" s="2"/>
      <c r="E59" s="2"/>
      <c r="F59" s="2"/>
      <c r="G59" s="2"/>
    </row>
    <row r="60" spans="1:7" s="653" customFormat="1">
      <c r="A60" s="2"/>
      <c r="B60" s="2"/>
      <c r="D60" s="2"/>
      <c r="E60" s="2"/>
      <c r="F60" s="2"/>
      <c r="G60" s="2"/>
    </row>
    <row r="61" spans="1:7" s="653" customFormat="1">
      <c r="A61" s="2"/>
      <c r="B61" s="2"/>
      <c r="D61" s="2"/>
      <c r="E61" s="2"/>
      <c r="F61" s="2"/>
      <c r="G61" s="2"/>
    </row>
    <row r="62" spans="1:7" s="653" customFormat="1">
      <c r="A62" s="2"/>
      <c r="B62" s="2"/>
      <c r="D62" s="2"/>
      <c r="E62" s="2"/>
      <c r="F62" s="2"/>
      <c r="G62" s="2"/>
    </row>
    <row r="63" spans="1:7" s="653" customFormat="1">
      <c r="A63" s="2"/>
      <c r="B63" s="2"/>
      <c r="D63" s="2"/>
      <c r="E63" s="2"/>
      <c r="F63" s="2"/>
      <c r="G63" s="2"/>
    </row>
    <row r="64" spans="1:7" s="653" customFormat="1">
      <c r="A64" s="2"/>
      <c r="B64" s="2"/>
      <c r="D64" s="2"/>
      <c r="E64" s="2"/>
      <c r="F64" s="2"/>
      <c r="G64" s="2"/>
    </row>
    <row r="65" spans="1:7" s="653" customFormat="1">
      <c r="A65" s="2"/>
      <c r="B65" s="2"/>
      <c r="D65" s="2"/>
      <c r="E65" s="2"/>
      <c r="F65" s="2"/>
      <c r="G65" s="2"/>
    </row>
    <row r="66" spans="1:7" s="653" customFormat="1">
      <c r="A66" s="2"/>
      <c r="B66" s="2"/>
      <c r="D66" s="2"/>
      <c r="E66" s="2"/>
      <c r="F66" s="2"/>
      <c r="G66" s="2"/>
    </row>
    <row r="67" spans="1:7" s="653" customFormat="1">
      <c r="A67" s="2"/>
      <c r="B67" s="2"/>
      <c r="D67" s="2"/>
      <c r="E67" s="2"/>
      <c r="F67" s="2"/>
      <c r="G67" s="2"/>
    </row>
    <row r="68" spans="1:7" s="653" customFormat="1">
      <c r="A68" s="2"/>
      <c r="B68" s="2"/>
      <c r="D68" s="2"/>
      <c r="E68" s="2"/>
      <c r="F68" s="2"/>
      <c r="G68" s="2"/>
    </row>
    <row r="69" spans="1:7" s="653" customFormat="1">
      <c r="A69" s="2"/>
      <c r="B69" s="2"/>
      <c r="D69" s="2"/>
      <c r="E69" s="2"/>
      <c r="F69" s="2"/>
      <c r="G69" s="2"/>
    </row>
    <row r="70" spans="1:7" s="653" customFormat="1">
      <c r="A70" s="2"/>
      <c r="B70" s="2"/>
      <c r="D70" s="2"/>
      <c r="E70" s="2"/>
      <c r="F70" s="2"/>
      <c r="G70" s="2"/>
    </row>
    <row r="71" spans="1:7" s="653" customFormat="1">
      <c r="A71" s="2"/>
      <c r="B71" s="2"/>
      <c r="D71" s="2"/>
      <c r="E71" s="2"/>
      <c r="F71" s="2"/>
      <c r="G71" s="2"/>
    </row>
    <row r="72" spans="1:7" s="653" customFormat="1">
      <c r="A72" s="2"/>
      <c r="B72" s="2"/>
      <c r="D72" s="2"/>
      <c r="E72" s="2"/>
      <c r="F72" s="2"/>
      <c r="G72" s="2"/>
    </row>
    <row r="73" spans="1:7" s="653" customFormat="1">
      <c r="A73" s="2"/>
      <c r="B73" s="2"/>
      <c r="D73" s="2"/>
      <c r="E73" s="2"/>
      <c r="F73" s="2"/>
      <c r="G73" s="2"/>
    </row>
    <row r="74" spans="1:7" s="653" customFormat="1">
      <c r="A74" s="2"/>
      <c r="B74" s="2"/>
      <c r="D74" s="2"/>
      <c r="E74" s="2"/>
      <c r="F74" s="2"/>
      <c r="G74" s="2"/>
    </row>
    <row r="75" spans="1:7" s="653" customFormat="1">
      <c r="A75" s="2"/>
      <c r="B75" s="2"/>
      <c r="D75" s="2"/>
      <c r="E75" s="2"/>
      <c r="F75" s="2"/>
      <c r="G75" s="2"/>
    </row>
    <row r="76" spans="1:7" s="653" customFormat="1">
      <c r="A76" s="2"/>
      <c r="B76" s="2"/>
      <c r="D76" s="2"/>
      <c r="E76" s="2"/>
      <c r="F76" s="2"/>
      <c r="G76" s="2"/>
    </row>
    <row r="77" spans="1:7" s="653" customFormat="1">
      <c r="A77" s="2"/>
      <c r="B77" s="2"/>
      <c r="D77" s="2"/>
      <c r="E77" s="2"/>
      <c r="F77" s="2"/>
      <c r="G77" s="2"/>
    </row>
    <row r="78" spans="1:7" s="653" customFormat="1">
      <c r="A78" s="2"/>
      <c r="B78" s="2"/>
      <c r="D78" s="2"/>
      <c r="E78" s="2"/>
      <c r="F78" s="2"/>
      <c r="G78" s="2"/>
    </row>
    <row r="79" spans="1:7" s="653" customFormat="1">
      <c r="A79" s="2"/>
      <c r="B79" s="2"/>
      <c r="D79" s="2"/>
      <c r="E79" s="2"/>
      <c r="F79" s="2"/>
      <c r="G79" s="2"/>
    </row>
    <row r="80" spans="1:7" s="653" customFormat="1">
      <c r="A80" s="2"/>
      <c r="B80" s="2"/>
      <c r="D80" s="2"/>
      <c r="E80" s="2"/>
      <c r="F80" s="2"/>
      <c r="G80" s="2"/>
    </row>
    <row r="81" spans="1:7" s="653" customFormat="1">
      <c r="A81" s="2"/>
      <c r="B81" s="2"/>
      <c r="D81" s="2"/>
      <c r="E81" s="2"/>
      <c r="F81" s="2"/>
      <c r="G81" s="2"/>
    </row>
    <row r="82" spans="1:7" s="653" customFormat="1">
      <c r="A82" s="2"/>
      <c r="B82" s="2"/>
      <c r="D82" s="2"/>
      <c r="E82" s="2"/>
      <c r="F82" s="2"/>
      <c r="G82" s="2"/>
    </row>
    <row r="83" spans="1:7" s="653" customFormat="1">
      <c r="A83" s="2"/>
      <c r="B83" s="2"/>
      <c r="D83" s="2"/>
      <c r="E83" s="2"/>
      <c r="F83" s="2"/>
      <c r="G83" s="2"/>
    </row>
    <row r="84" spans="1:7" s="653" customFormat="1">
      <c r="A84" s="2"/>
      <c r="B84" s="2"/>
      <c r="D84" s="2"/>
      <c r="E84" s="2"/>
      <c r="F84" s="2"/>
      <c r="G84" s="2"/>
    </row>
    <row r="85" spans="1:7" s="653" customFormat="1">
      <c r="A85" s="2"/>
      <c r="B85" s="2"/>
      <c r="D85" s="2"/>
      <c r="E85" s="2"/>
      <c r="F85" s="2"/>
      <c r="G85" s="2"/>
    </row>
    <row r="86" spans="1:7" s="653" customFormat="1">
      <c r="A86" s="2"/>
      <c r="B86" s="2"/>
      <c r="D86" s="2"/>
      <c r="E86" s="2"/>
      <c r="F86" s="2"/>
      <c r="G86" s="2"/>
    </row>
    <row r="87" spans="1:7" s="653" customFormat="1">
      <c r="A87" s="2"/>
      <c r="B87" s="2"/>
      <c r="D87" s="2"/>
      <c r="E87" s="2"/>
      <c r="F87" s="2"/>
      <c r="G87" s="2"/>
    </row>
    <row r="88" spans="1:7" s="653" customFormat="1">
      <c r="A88" s="2"/>
      <c r="B88" s="2"/>
      <c r="D88" s="2"/>
      <c r="E88" s="2"/>
      <c r="F88" s="2"/>
      <c r="G88" s="2"/>
    </row>
    <row r="89" spans="1:7" s="653" customFormat="1">
      <c r="A89" s="2"/>
      <c r="B89" s="2"/>
      <c r="D89" s="2"/>
      <c r="E89" s="2"/>
      <c r="F89" s="2"/>
      <c r="G89" s="2"/>
    </row>
    <row r="90" spans="1:7" s="653" customFormat="1">
      <c r="A90" s="2"/>
      <c r="B90" s="2"/>
      <c r="D90" s="2"/>
      <c r="E90" s="2"/>
      <c r="F90" s="2"/>
      <c r="G90" s="2"/>
    </row>
    <row r="91" spans="1:7" s="653" customFormat="1">
      <c r="A91" s="2"/>
      <c r="B91" s="2"/>
      <c r="D91" s="2"/>
      <c r="E91" s="2"/>
      <c r="F91" s="2"/>
      <c r="G91" s="2"/>
    </row>
    <row r="92" spans="1:7" s="653" customFormat="1">
      <c r="A92" s="2"/>
      <c r="B92" s="2"/>
      <c r="D92" s="2"/>
      <c r="E92" s="2"/>
      <c r="F92" s="2"/>
      <c r="G92" s="2"/>
    </row>
    <row r="93" spans="1:7" s="653" customFormat="1">
      <c r="A93" s="2"/>
      <c r="B93" s="2"/>
      <c r="D93" s="2"/>
      <c r="E93" s="2"/>
      <c r="F93" s="2"/>
      <c r="G93" s="2"/>
    </row>
    <row r="94" spans="1:7" s="653" customFormat="1">
      <c r="A94" s="2"/>
      <c r="B94" s="2"/>
      <c r="D94" s="2"/>
      <c r="E94" s="2"/>
      <c r="F94" s="2"/>
      <c r="G94" s="2"/>
    </row>
    <row r="95" spans="1:7" s="653" customFormat="1">
      <c r="A95" s="2"/>
      <c r="B95" s="2"/>
      <c r="D95" s="2"/>
      <c r="E95" s="2"/>
      <c r="F95" s="2"/>
      <c r="G95" s="2"/>
    </row>
    <row r="96" spans="1:7" s="653" customFormat="1">
      <c r="A96" s="2"/>
      <c r="B96" s="2"/>
      <c r="D96" s="2"/>
      <c r="E96" s="2"/>
      <c r="F96" s="2"/>
      <c r="G96" s="2"/>
    </row>
    <row r="97" spans="1:7" s="653" customFormat="1">
      <c r="A97" s="2"/>
      <c r="B97" s="2"/>
      <c r="D97" s="2"/>
      <c r="E97" s="2"/>
      <c r="F97" s="2"/>
      <c r="G97" s="2"/>
    </row>
    <row r="98" spans="1:7" s="653" customFormat="1">
      <c r="A98" s="2"/>
      <c r="B98" s="2"/>
      <c r="D98" s="2"/>
      <c r="E98" s="2"/>
      <c r="F98" s="2"/>
      <c r="G98" s="2"/>
    </row>
    <row r="99" spans="1:7" s="653" customFormat="1">
      <c r="A99" s="2"/>
      <c r="B99" s="2"/>
      <c r="D99" s="2"/>
      <c r="E99" s="2"/>
      <c r="F99" s="2"/>
      <c r="G99" s="2"/>
    </row>
    <row r="100" spans="1:7" s="653" customFormat="1">
      <c r="A100" s="2"/>
      <c r="B100" s="2"/>
      <c r="D100" s="2"/>
      <c r="E100" s="2"/>
      <c r="F100" s="2"/>
      <c r="G100" s="2"/>
    </row>
    <row r="101" spans="1:7" s="653" customFormat="1">
      <c r="A101" s="2"/>
      <c r="B101" s="2"/>
      <c r="D101" s="2"/>
      <c r="E101" s="2"/>
      <c r="F101" s="2"/>
      <c r="G101" s="2"/>
    </row>
    <row r="102" spans="1:7" s="653" customFormat="1">
      <c r="A102" s="2"/>
      <c r="B102" s="2"/>
      <c r="D102" s="2"/>
      <c r="E102" s="2"/>
      <c r="F102" s="2"/>
      <c r="G102" s="2"/>
    </row>
    <row r="103" spans="1:7" s="653" customFormat="1">
      <c r="A103" s="2"/>
      <c r="B103" s="2"/>
      <c r="D103" s="2"/>
      <c r="E103" s="2"/>
      <c r="F103" s="2"/>
      <c r="G103" s="2"/>
    </row>
    <row r="104" spans="1:7" s="653" customFormat="1">
      <c r="A104" s="2"/>
      <c r="B104" s="2"/>
      <c r="D104" s="2"/>
      <c r="E104" s="2"/>
      <c r="F104" s="2"/>
      <c r="G104" s="2"/>
    </row>
    <row r="105" spans="1:7" s="653" customFormat="1">
      <c r="A105" s="2"/>
      <c r="B105" s="2"/>
      <c r="D105" s="2"/>
      <c r="E105" s="2"/>
      <c r="F105" s="2"/>
      <c r="G105" s="2"/>
    </row>
    <row r="106" spans="1:7" s="653" customFormat="1">
      <c r="A106" s="2"/>
      <c r="B106" s="2"/>
      <c r="D106" s="2"/>
      <c r="E106" s="2"/>
      <c r="F106" s="2"/>
      <c r="G106" s="2"/>
    </row>
    <row r="107" spans="1:7" s="653" customFormat="1">
      <c r="A107" s="2"/>
      <c r="B107" s="2"/>
      <c r="D107" s="2"/>
      <c r="E107" s="2"/>
      <c r="F107" s="2"/>
      <c r="G107" s="2"/>
    </row>
    <row r="108" spans="1:7" s="653" customFormat="1">
      <c r="A108" s="2"/>
      <c r="B108" s="2"/>
      <c r="D108" s="2"/>
      <c r="E108" s="2"/>
      <c r="F108" s="2"/>
      <c r="G108" s="2"/>
    </row>
    <row r="109" spans="1:7" s="653" customFormat="1">
      <c r="A109" s="2"/>
      <c r="B109" s="2"/>
      <c r="D109" s="2"/>
      <c r="E109" s="2"/>
      <c r="F109" s="2"/>
      <c r="G109" s="2"/>
    </row>
    <row r="110" spans="1:7" s="653" customFormat="1">
      <c r="A110" s="2"/>
      <c r="B110" s="2"/>
      <c r="D110" s="2"/>
      <c r="E110" s="2"/>
      <c r="F110" s="2"/>
      <c r="G110" s="2"/>
    </row>
    <row r="111" spans="1:7" s="653" customFormat="1">
      <c r="A111" s="2"/>
      <c r="B111" s="2"/>
      <c r="D111" s="2"/>
      <c r="E111" s="2"/>
      <c r="F111" s="2"/>
      <c r="G111" s="2"/>
    </row>
    <row r="112" spans="1:7" s="653" customFormat="1">
      <c r="A112" s="2"/>
      <c r="B112" s="2"/>
      <c r="D112" s="2"/>
      <c r="E112" s="2"/>
      <c r="F112" s="2"/>
      <c r="G112" s="2"/>
    </row>
  </sheetData>
  <printOptions horizontalCentered="1" verticalCentered="1"/>
  <pageMargins left="0.196850393700787" right="0.196850393700787" top="0.39370078740157499" bottom="0.39370078740157499" header="0.31496062992126" footer="0.31496062992126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M128"/>
  <sheetViews>
    <sheetView view="pageBreakPreview" zoomScale="93" zoomScaleNormal="100" workbookViewId="0">
      <pane xSplit="3" ySplit="6" topLeftCell="D32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2.140625" style="2" customWidth="1"/>
    <col min="2" max="2" width="0.42578125" style="2" customWidth="1"/>
    <col min="3" max="3" width="38.42578125" style="3" customWidth="1"/>
    <col min="4" max="4" width="19.28515625" style="3" customWidth="1"/>
    <col min="5" max="5" width="15.140625" style="3" customWidth="1"/>
    <col min="6" max="6" width="17.140625" style="3" customWidth="1"/>
    <col min="7" max="9" width="15.140625" style="3" customWidth="1"/>
    <col min="10" max="10" width="17.42578125" style="3" customWidth="1"/>
    <col min="11" max="11" width="15.140625" style="3" customWidth="1"/>
    <col min="12" max="12" width="16.7109375" style="3" customWidth="1"/>
    <col min="13" max="13" width="14.7109375" style="3" customWidth="1"/>
    <col min="14" max="16384" width="9.140625" style="2"/>
  </cols>
  <sheetData>
    <row r="1" spans="3:13" s="1" customFormat="1" ht="16.5" customHeight="1">
      <c r="C1" s="821" t="s">
        <v>214</v>
      </c>
      <c r="D1" s="4"/>
      <c r="E1" s="4"/>
      <c r="F1" s="4"/>
      <c r="G1" s="4"/>
      <c r="H1" s="4"/>
      <c r="I1" s="4"/>
      <c r="J1" s="4"/>
      <c r="K1" s="4"/>
      <c r="L1" s="38"/>
      <c r="M1" s="38"/>
    </row>
    <row r="2" spans="3:13" s="1" customFormat="1" ht="18" customHeight="1">
      <c r="C2" s="821"/>
      <c r="D2" s="4"/>
      <c r="E2" s="4"/>
      <c r="F2" s="4"/>
      <c r="G2" s="4"/>
      <c r="H2" s="4"/>
      <c r="I2" s="4"/>
      <c r="J2" s="4"/>
      <c r="K2" s="4"/>
      <c r="L2" s="38"/>
      <c r="M2" s="38"/>
    </row>
    <row r="3" spans="3:13" ht="14.1" customHeight="1" thickBot="1">
      <c r="C3" s="38"/>
      <c r="D3" s="884"/>
      <c r="E3" s="884"/>
      <c r="F3" s="884"/>
      <c r="G3" s="884"/>
      <c r="H3" s="150"/>
      <c r="I3" s="150"/>
      <c r="J3" s="884"/>
      <c r="K3" s="884"/>
      <c r="L3" s="38"/>
      <c r="M3" s="38"/>
    </row>
    <row r="4" spans="3:13" ht="14.1" customHeight="1" thickBot="1">
      <c r="C4" s="152" t="s">
        <v>122</v>
      </c>
      <c r="D4" s="153">
        <v>2017</v>
      </c>
      <c r="E4" s="208" t="s">
        <v>92</v>
      </c>
      <c r="F4" s="153">
        <v>2018</v>
      </c>
      <c r="G4" s="154" t="s">
        <v>92</v>
      </c>
      <c r="H4" s="209">
        <v>2019</v>
      </c>
      <c r="I4" s="154" t="s">
        <v>92</v>
      </c>
      <c r="J4" s="210">
        <v>2020</v>
      </c>
      <c r="K4" s="154" t="s">
        <v>92</v>
      </c>
      <c r="L4" s="153">
        <v>2021</v>
      </c>
      <c r="M4" s="154" t="s">
        <v>92</v>
      </c>
    </row>
    <row r="5" spans="3:13" ht="14.25" customHeight="1" thickBot="1">
      <c r="C5" s="155"/>
      <c r="D5" s="155"/>
      <c r="E5" s="155"/>
      <c r="F5" s="155"/>
      <c r="G5" s="155"/>
      <c r="H5" s="211"/>
      <c r="I5" s="155"/>
      <c r="J5" s="211"/>
      <c r="K5" s="155"/>
      <c r="L5" s="155"/>
      <c r="M5" s="155"/>
    </row>
    <row r="6" spans="3:13" ht="15" customHeight="1">
      <c r="C6" s="62" t="s">
        <v>188</v>
      </c>
      <c r="D6" s="258">
        <v>1339.8</v>
      </c>
      <c r="E6" s="158"/>
      <c r="F6" s="159">
        <v>1564.6</v>
      </c>
      <c r="G6" s="160"/>
      <c r="H6" s="258">
        <v>1768.2</v>
      </c>
      <c r="I6" s="160"/>
      <c r="J6" s="157">
        <v>1539.3</v>
      </c>
      <c r="K6" s="160"/>
      <c r="L6" s="157">
        <v>1533.3</v>
      </c>
      <c r="M6" s="160"/>
    </row>
    <row r="7" spans="3:13" ht="14.25" customHeight="1">
      <c r="C7" s="676" t="s">
        <v>189</v>
      </c>
      <c r="D7" s="259">
        <v>6343.6</v>
      </c>
      <c r="E7" s="163"/>
      <c r="F7" s="164">
        <v>6234.7</v>
      </c>
      <c r="G7" s="212"/>
      <c r="H7" s="259">
        <v>6552</v>
      </c>
      <c r="I7" s="212"/>
      <c r="J7" s="162">
        <v>7080.6</v>
      </c>
      <c r="K7" s="212"/>
      <c r="L7" s="162">
        <v>7595.4</v>
      </c>
      <c r="M7" s="165"/>
    </row>
    <row r="8" spans="3:13" ht="15.75" customHeight="1">
      <c r="C8" s="912" t="s">
        <v>190</v>
      </c>
      <c r="D8" s="961">
        <f t="shared" ref="D8:M8" si="0">D11+D13+D14+D16+D19+D20</f>
        <v>2169.1999999999998</v>
      </c>
      <c r="E8" s="965">
        <f t="shared" si="0"/>
        <v>100.00000000000001</v>
      </c>
      <c r="F8" s="969">
        <f t="shared" si="0"/>
        <v>2566.3000000000002</v>
      </c>
      <c r="G8" s="928">
        <f t="shared" si="0"/>
        <v>100</v>
      </c>
      <c r="H8" s="927">
        <f t="shared" ref="H8:I8" si="1">H11+H13+H14+H16+H19+H20</f>
        <v>3193.2</v>
      </c>
      <c r="I8" s="928">
        <f t="shared" si="1"/>
        <v>100.00000000000001</v>
      </c>
      <c r="J8" s="929">
        <f t="shared" si="0"/>
        <v>3379.2</v>
      </c>
      <c r="K8" s="928">
        <f t="shared" si="0"/>
        <v>100</v>
      </c>
      <c r="L8" s="929">
        <f t="shared" si="0"/>
        <v>2871</v>
      </c>
      <c r="M8" s="925">
        <f t="shared" si="0"/>
        <v>100</v>
      </c>
    </row>
    <row r="9" spans="3:13" ht="13.5" customHeight="1">
      <c r="C9" s="971"/>
      <c r="D9" s="962"/>
      <c r="E9" s="966"/>
      <c r="F9" s="969"/>
      <c r="G9" s="928"/>
      <c r="H9" s="927"/>
      <c r="I9" s="928"/>
      <c r="J9" s="929"/>
      <c r="K9" s="928"/>
      <c r="L9" s="929"/>
      <c r="M9" s="926"/>
    </row>
    <row r="10" spans="3:13" ht="13.5" customHeight="1">
      <c r="C10" s="677"/>
      <c r="D10" s="213"/>
      <c r="E10" s="168"/>
      <c r="F10" s="169"/>
      <c r="G10" s="170"/>
      <c r="H10" s="213"/>
      <c r="I10" s="170"/>
      <c r="J10" s="167"/>
      <c r="K10" s="170"/>
      <c r="L10" s="167"/>
      <c r="M10" s="170"/>
    </row>
    <row r="11" spans="3:13" ht="14.25" customHeight="1">
      <c r="C11" s="678" t="s">
        <v>191</v>
      </c>
      <c r="D11" s="262">
        <v>746.1</v>
      </c>
      <c r="E11" s="173">
        <f>IFERROR(D11*100/D$8,0)</f>
        <v>34.395168725797532</v>
      </c>
      <c r="F11" s="270">
        <v>924.6</v>
      </c>
      <c r="G11" s="174">
        <f>IFERROR(F11*100/F$8,0)</f>
        <v>36.028523555313093</v>
      </c>
      <c r="H11" s="262">
        <v>1306</v>
      </c>
      <c r="I11" s="174">
        <f>IFERROR(H11*100/H$8,0)</f>
        <v>40.899411248903924</v>
      </c>
      <c r="J11" s="262">
        <v>1324.3</v>
      </c>
      <c r="K11" s="174">
        <f>IFERROR(J11*100/J$8,0)</f>
        <v>39.189749053030305</v>
      </c>
      <c r="L11" s="262">
        <v>1100.8</v>
      </c>
      <c r="M11" s="174">
        <f>IFERROR(L11*100/L$8,0)</f>
        <v>38.342041100661788</v>
      </c>
    </row>
    <row r="12" spans="3:13" ht="12.75" customHeight="1">
      <c r="C12" s="679" t="s">
        <v>192</v>
      </c>
      <c r="D12" s="263">
        <v>0</v>
      </c>
      <c r="E12" s="177">
        <f>IFERROR(D12*100/D$11,0)</f>
        <v>0</v>
      </c>
      <c r="F12" s="271">
        <v>0</v>
      </c>
      <c r="G12" s="178">
        <f>IFERROR(F12*100/F$11,0)</f>
        <v>0</v>
      </c>
      <c r="H12" s="271">
        <v>0</v>
      </c>
      <c r="I12" s="178">
        <f>IFERROR(H12*100/H$11,0)</f>
        <v>0</v>
      </c>
      <c r="J12" s="271">
        <v>0</v>
      </c>
      <c r="K12" s="178">
        <f>IFERROR(J12*100/J$11,0)</f>
        <v>0</v>
      </c>
      <c r="L12" s="271">
        <v>0</v>
      </c>
      <c r="M12" s="178">
        <f>IFERROR(L12*100/L$11,0)</f>
        <v>0</v>
      </c>
    </row>
    <row r="13" spans="3:13" ht="13.5" customHeight="1">
      <c r="C13" s="678" t="s">
        <v>193</v>
      </c>
      <c r="D13" s="265">
        <v>70.599999999999994</v>
      </c>
      <c r="E13" s="173">
        <f>IFERROR(D13*100/D$8,0)</f>
        <v>3.2546560944126868</v>
      </c>
      <c r="F13" s="270">
        <v>37.9</v>
      </c>
      <c r="G13" s="174">
        <f>IFERROR(F13*100/F$8,0)</f>
        <v>1.4768343529595136</v>
      </c>
      <c r="H13" s="265">
        <v>41.8</v>
      </c>
      <c r="I13" s="174">
        <f>IFERROR(H13*100/H$8,0)</f>
        <v>1.3090316923462357</v>
      </c>
      <c r="J13" s="265">
        <v>34.9</v>
      </c>
      <c r="K13" s="174">
        <f>IFERROR(J13*100/J$8,0)</f>
        <v>1.0327888257575759</v>
      </c>
      <c r="L13" s="265">
        <v>49.8</v>
      </c>
      <c r="M13" s="174">
        <f>IFERROR(L13*100/L$8,0)</f>
        <v>1.7345872518286312</v>
      </c>
    </row>
    <row r="14" spans="3:13" ht="13.5" customHeight="1">
      <c r="C14" s="678" t="s">
        <v>177</v>
      </c>
      <c r="D14" s="265">
        <v>280.3</v>
      </c>
      <c r="E14" s="173">
        <f>IFERROR(D14*100/D$8,0)</f>
        <v>12.921814493822609</v>
      </c>
      <c r="F14" s="270">
        <v>471</v>
      </c>
      <c r="G14" s="174">
        <f>IFERROR(F14*100/F$8,0)</f>
        <v>18.353271246541713</v>
      </c>
      <c r="H14" s="265">
        <v>368.8</v>
      </c>
      <c r="I14" s="174">
        <f>IFERROR(H14*100/H$8,0)</f>
        <v>11.54954277840411</v>
      </c>
      <c r="J14" s="265">
        <v>470.1</v>
      </c>
      <c r="K14" s="174">
        <f>IFERROR(J14*100/J$8,0)</f>
        <v>13.911576704545455</v>
      </c>
      <c r="L14" s="265">
        <v>349.1</v>
      </c>
      <c r="M14" s="174">
        <f>IFERROR(L14*100/L$8,0)</f>
        <v>12.159526297457331</v>
      </c>
    </row>
    <row r="15" spans="3:13" ht="13.5" customHeight="1">
      <c r="C15" s="679" t="s">
        <v>192</v>
      </c>
      <c r="D15" s="263">
        <v>0</v>
      </c>
      <c r="E15" s="173">
        <f>IFERROR(D15*100/D$8,0)</f>
        <v>0</v>
      </c>
      <c r="F15" s="271">
        <v>0</v>
      </c>
      <c r="G15" s="174">
        <f>IFERROR(F15*100/F$8,0)</f>
        <v>0</v>
      </c>
      <c r="H15" s="272">
        <f>IFERROR(E15*100/E$8,0)</f>
        <v>0</v>
      </c>
      <c r="I15" s="174">
        <f>IFERROR(H15*100/H$8,0)</f>
        <v>0</v>
      </c>
      <c r="J15" s="271">
        <v>0</v>
      </c>
      <c r="K15" s="174">
        <f>IFERROR(J15*100/J$8,0)</f>
        <v>0</v>
      </c>
      <c r="L15" s="271">
        <v>0</v>
      </c>
      <c r="M15" s="174">
        <f>IFERROR(L15*100/L$8,0)</f>
        <v>0</v>
      </c>
    </row>
    <row r="16" spans="3:13" ht="13.35" customHeight="1">
      <c r="C16" s="678" t="s">
        <v>178</v>
      </c>
      <c r="D16" s="262">
        <v>530.5</v>
      </c>
      <c r="E16" s="173">
        <f>IFERROR(D16*100/D$8,0)</f>
        <v>24.456020652775219</v>
      </c>
      <c r="F16" s="270">
        <v>603.70000000000005</v>
      </c>
      <c r="G16" s="174">
        <f>IFERROR(F16*100/F$8,0)</f>
        <v>23.524139812180962</v>
      </c>
      <c r="H16" s="262">
        <v>484.6</v>
      </c>
      <c r="I16" s="174">
        <f>IFERROR(H16*100/H$8,0)</f>
        <v>15.175998997870476</v>
      </c>
      <c r="J16" s="262">
        <v>371.7</v>
      </c>
      <c r="K16" s="174">
        <f>IFERROR(J16*100/J$8,0)</f>
        <v>10.999644886363637</v>
      </c>
      <c r="L16" s="262">
        <v>266.8</v>
      </c>
      <c r="M16" s="174">
        <f>IFERROR(L16*100/L$8,0)</f>
        <v>9.2929292929292924</v>
      </c>
    </row>
    <row r="17" spans="1:13" ht="13.35" customHeight="1">
      <c r="C17" s="679" t="s">
        <v>192</v>
      </c>
      <c r="D17" s="263">
        <v>0</v>
      </c>
      <c r="E17" s="177">
        <f>IFERROR(D17*100/D$16,0)</f>
        <v>0</v>
      </c>
      <c r="F17" s="271">
        <v>0</v>
      </c>
      <c r="G17" s="174">
        <f>IFERROR(F17*100/F$16,0)</f>
        <v>0</v>
      </c>
      <c r="H17" s="272"/>
      <c r="I17" s="178">
        <f>IFERROR(H17*100/H$16,0)</f>
        <v>0</v>
      </c>
      <c r="J17" s="180"/>
      <c r="K17" s="178">
        <f>IFERROR(J17*100/J$16,0)</f>
        <v>0</v>
      </c>
      <c r="L17" s="180"/>
      <c r="M17" s="178">
        <f>IFERROR(L17*100/L$16,0)</f>
        <v>0</v>
      </c>
    </row>
    <row r="18" spans="1:13" ht="13.35" customHeight="1">
      <c r="C18" s="679" t="s">
        <v>194</v>
      </c>
      <c r="D18" s="263">
        <v>0</v>
      </c>
      <c r="E18" s="177">
        <f>IFERROR(D18*100/D$16,0)</f>
        <v>0</v>
      </c>
      <c r="F18" s="271">
        <v>0</v>
      </c>
      <c r="G18" s="174">
        <f>IFERROR(F18*100/F$16,0)</f>
        <v>0</v>
      </c>
      <c r="H18" s="272"/>
      <c r="I18" s="178">
        <f>IFERROR(H18*100/H$16,0)</f>
        <v>0</v>
      </c>
      <c r="J18" s="180"/>
      <c r="K18" s="178">
        <f>IFERROR(J18*100/J$16,0)</f>
        <v>0</v>
      </c>
      <c r="L18" s="180"/>
      <c r="M18" s="178">
        <f>IFERROR(L18*100/L$16,0)</f>
        <v>0</v>
      </c>
    </row>
    <row r="19" spans="1:13" ht="15.75" customHeight="1">
      <c r="C19" s="678" t="s">
        <v>180</v>
      </c>
      <c r="D19" s="262">
        <v>55.8</v>
      </c>
      <c r="E19" s="173">
        <f>IFERROR(D19*100/D$8,0)</f>
        <v>2.5723769131477043</v>
      </c>
      <c r="F19" s="270">
        <v>47.8</v>
      </c>
      <c r="G19" s="174">
        <f>IFERROR(F19*100/F$8,0)</f>
        <v>1.8626037485874605</v>
      </c>
      <c r="H19" s="262">
        <v>52.8</v>
      </c>
      <c r="I19" s="174">
        <f>IFERROR(H19*100/H$8,0)</f>
        <v>1.6535137166478768</v>
      </c>
      <c r="J19" s="262">
        <v>31.1</v>
      </c>
      <c r="K19" s="174">
        <f>IFERROR(J19*100/J$8,0)</f>
        <v>0.92033617424242431</v>
      </c>
      <c r="L19" s="262">
        <v>19.2</v>
      </c>
      <c r="M19" s="174">
        <f>IFERROR(L19*100/L$8,0)</f>
        <v>0.66875653082549635</v>
      </c>
    </row>
    <row r="20" spans="1:13" ht="12.75" customHeight="1">
      <c r="C20" s="678" t="s">
        <v>195</v>
      </c>
      <c r="D20" s="262">
        <v>485.9</v>
      </c>
      <c r="E20" s="173">
        <f>IFERROR(D20*100/D$8,0)</f>
        <v>22.399963120044259</v>
      </c>
      <c r="F20" s="270">
        <v>481.3</v>
      </c>
      <c r="G20" s="174">
        <f>IFERROR(F20*100/F$8,0)</f>
        <v>18.754627284417253</v>
      </c>
      <c r="H20" s="262">
        <v>939.2</v>
      </c>
      <c r="I20" s="174">
        <f>IFERROR(H20*100/H$8,0)</f>
        <v>29.412501565827384</v>
      </c>
      <c r="J20" s="262">
        <v>1147.0999999999999</v>
      </c>
      <c r="K20" s="174">
        <f>IFERROR(J20*100/J$8,0)</f>
        <v>33.945904356060602</v>
      </c>
      <c r="L20" s="262">
        <v>1085.3</v>
      </c>
      <c r="M20" s="174">
        <f>IFERROR(L20*100/L$8,0)</f>
        <v>37.802159526297459</v>
      </c>
    </row>
    <row r="21" spans="1:13" ht="12" customHeight="1">
      <c r="C21" s="972" t="s">
        <v>196</v>
      </c>
      <c r="D21" s="963">
        <f>D24+D26+D27+D28+D31+D32</f>
        <v>1072.0999999999999</v>
      </c>
      <c r="E21" s="967">
        <f>ROUND(D21*100/D8,2)</f>
        <v>49.42</v>
      </c>
      <c r="F21" s="969">
        <f>F24+F26+F27+F28+F31+F32</f>
        <v>1118.7</v>
      </c>
      <c r="G21" s="928">
        <f>ROUND(F21*100/F8,2)</f>
        <v>43.59</v>
      </c>
      <c r="H21" s="970">
        <f>H24+H26+H27+H28+H31+H32</f>
        <v>2088.2000000000003</v>
      </c>
      <c r="I21" s="931">
        <f>ROUND(H21*100/H8,2)</f>
        <v>65.400000000000006</v>
      </c>
      <c r="J21" s="930">
        <f>J24+J26+J27+J28+J31+J32</f>
        <v>2005.9</v>
      </c>
      <c r="K21" s="931">
        <f>ROUND(J21*100/J8,2)</f>
        <v>59.36</v>
      </c>
      <c r="L21" s="923">
        <f>L24+L26+L27+L28+L31+L32</f>
        <v>1958.3</v>
      </c>
      <c r="M21" s="925">
        <f>ROUND(L21*100/L8,2)</f>
        <v>68.209999999999994</v>
      </c>
    </row>
    <row r="22" spans="1:13" ht="13.35" customHeight="1">
      <c r="C22" s="972"/>
      <c r="D22" s="964"/>
      <c r="E22" s="968"/>
      <c r="F22" s="969"/>
      <c r="G22" s="928" t="e">
        <f>ROUND(F22*100/F9,2)</f>
        <v>#DIV/0!</v>
      </c>
      <c r="H22" s="970"/>
      <c r="I22" s="931" t="e">
        <f>ROUND(H22*100/H9,2)</f>
        <v>#DIV/0!</v>
      </c>
      <c r="J22" s="930"/>
      <c r="K22" s="931" t="e">
        <f>ROUND(J22*100/J9,2)</f>
        <v>#DIV/0!</v>
      </c>
      <c r="L22" s="924"/>
      <c r="M22" s="926"/>
    </row>
    <row r="23" spans="1:13" ht="12" customHeight="1">
      <c r="C23" s="677"/>
      <c r="D23" s="215"/>
      <c r="E23" s="181"/>
      <c r="F23" s="171"/>
      <c r="G23" s="182"/>
      <c r="H23" s="215"/>
      <c r="I23" s="216"/>
      <c r="J23" s="217"/>
      <c r="K23" s="216"/>
      <c r="L23" s="169"/>
      <c r="M23" s="182"/>
    </row>
    <row r="24" spans="1:13" ht="12" customHeight="1">
      <c r="C24" s="678" t="s">
        <v>191</v>
      </c>
      <c r="D24" s="215">
        <v>638.29999999999995</v>
      </c>
      <c r="E24" s="173">
        <f>IFERROR(D24*100/D11,0)</f>
        <v>85.551534646830177</v>
      </c>
      <c r="F24" s="171">
        <v>446.7</v>
      </c>
      <c r="G24" s="174">
        <f>IFERROR(F24*100/F11,0)</f>
        <v>48.312783906554188</v>
      </c>
      <c r="H24" s="215">
        <v>1136.2</v>
      </c>
      <c r="I24" s="218">
        <f>IFERROR(H24*100/H11,0)</f>
        <v>86.998468606431857</v>
      </c>
      <c r="J24" s="172">
        <v>1008</v>
      </c>
      <c r="K24" s="218">
        <f>IFERROR(J24*100/J11,0)</f>
        <v>76.115683757456779</v>
      </c>
      <c r="L24" s="172">
        <v>1190.5</v>
      </c>
      <c r="M24" s="174">
        <f>IFERROR(L24*100/L11,0)</f>
        <v>108.14861918604652</v>
      </c>
    </row>
    <row r="25" spans="1:13" ht="13.35" customHeight="1">
      <c r="C25" s="679" t="s">
        <v>192</v>
      </c>
      <c r="D25" s="266">
        <v>0</v>
      </c>
      <c r="E25" s="173">
        <f>IFERROR(D25*100/D12,0)</f>
        <v>0</v>
      </c>
      <c r="F25" s="273">
        <v>0</v>
      </c>
      <c r="G25" s="178">
        <f>IFERROR(F25*100/F12,0)</f>
        <v>0</v>
      </c>
      <c r="H25" s="274"/>
      <c r="I25" s="219">
        <f>IFERROR(H25*100/H12,0)</f>
        <v>0</v>
      </c>
      <c r="J25" s="237"/>
      <c r="K25" s="219">
        <f>IFERROR(J25*100/J12,0)</f>
        <v>0</v>
      </c>
      <c r="L25" s="237"/>
      <c r="M25" s="174">
        <f>IFERROR(L25*100/L12,0)</f>
        <v>0</v>
      </c>
    </row>
    <row r="26" spans="1:13" ht="13.35" customHeight="1">
      <c r="C26" s="678" t="s">
        <v>193</v>
      </c>
      <c r="D26" s="268">
        <v>-68.099999999999994</v>
      </c>
      <c r="E26" s="173">
        <f>IFERROR(D26*100/D13,0)</f>
        <v>-96.458923512747873</v>
      </c>
      <c r="F26" s="267">
        <v>-9.6</v>
      </c>
      <c r="G26" s="174">
        <f>IFERROR(F26*100/F13,0)</f>
        <v>-25.329815303430081</v>
      </c>
      <c r="H26" s="275">
        <v>14.7</v>
      </c>
      <c r="I26" s="218">
        <f>IFERROR(H26*100/H13,0)</f>
        <v>35.167464114832541</v>
      </c>
      <c r="J26" s="276">
        <v>6.9</v>
      </c>
      <c r="K26" s="218">
        <f>IFERROR(J26*100/J13,0)</f>
        <v>19.770773638968482</v>
      </c>
      <c r="L26" s="276">
        <v>13.6</v>
      </c>
      <c r="M26" s="174">
        <f>IFERROR(L26*100/L13,0)</f>
        <v>27.309236947791167</v>
      </c>
    </row>
    <row r="27" spans="1:13" ht="13.35" customHeight="1">
      <c r="C27" s="678" t="s">
        <v>177</v>
      </c>
      <c r="D27" s="268">
        <v>103.6</v>
      </c>
      <c r="E27" s="173">
        <f>IFERROR(D27*100/D14,0)</f>
        <v>36.960399571887265</v>
      </c>
      <c r="F27" s="267">
        <v>180.3</v>
      </c>
      <c r="G27" s="174">
        <f>IFERROR(F27*100/F14,0)</f>
        <v>38.280254777070063</v>
      </c>
      <c r="H27" s="275">
        <v>223.7</v>
      </c>
      <c r="I27" s="218">
        <f>IFERROR(H27*100/H14,0)</f>
        <v>60.656182212581342</v>
      </c>
      <c r="J27" s="276">
        <v>283.60000000000002</v>
      </c>
      <c r="K27" s="218">
        <f>IFERROR(J27*100/J14,0)</f>
        <v>60.327589874494791</v>
      </c>
      <c r="L27" s="276">
        <v>238.5</v>
      </c>
      <c r="M27" s="174">
        <f>IFERROR(L27*100/L14,0)</f>
        <v>68.318533371526783</v>
      </c>
    </row>
    <row r="28" spans="1:13" ht="13.5" customHeight="1">
      <c r="C28" s="678" t="s">
        <v>178</v>
      </c>
      <c r="D28" s="215">
        <v>274.60000000000002</v>
      </c>
      <c r="E28" s="173">
        <f>IFERROR(D28*100/D16,0)</f>
        <v>51.762488218661645</v>
      </c>
      <c r="F28" s="171">
        <v>495.1</v>
      </c>
      <c r="G28" s="174">
        <f>IFERROR(F28*100/F16,0)</f>
        <v>82.010932582408472</v>
      </c>
      <c r="H28" s="215">
        <v>691.1</v>
      </c>
      <c r="I28" s="218">
        <f>IFERROR(H28*100/H16,0)</f>
        <v>142.61246388774245</v>
      </c>
      <c r="J28" s="172">
        <v>689.9</v>
      </c>
      <c r="K28" s="218">
        <f>IFERROR(J28*100/J16,0)</f>
        <v>185.60667204735003</v>
      </c>
      <c r="L28" s="172">
        <v>104.4</v>
      </c>
      <c r="M28" s="174">
        <f>IFERROR(L28*100/L16,0)</f>
        <v>39.130434782608695</v>
      </c>
    </row>
    <row r="29" spans="1:13" ht="12" customHeight="1">
      <c r="C29" s="679" t="s">
        <v>192</v>
      </c>
      <c r="D29" s="269">
        <v>0</v>
      </c>
      <c r="E29" s="173">
        <f>IFERROR(D29*100/D17,0)</f>
        <v>0</v>
      </c>
      <c r="F29" s="273">
        <v>0</v>
      </c>
      <c r="G29" s="178">
        <f>IFERROR(F29*100/F17,0)</f>
        <v>0</v>
      </c>
      <c r="H29" s="274">
        <v>0</v>
      </c>
      <c r="I29" s="219">
        <f>IFERROR(H29*100/H17,0)</f>
        <v>0</v>
      </c>
      <c r="J29" s="274">
        <v>0</v>
      </c>
      <c r="K29" s="219">
        <f>IFERROR(J29*100/J17,0)</f>
        <v>0</v>
      </c>
      <c r="L29" s="274">
        <v>0</v>
      </c>
      <c r="M29" s="174">
        <f>IFERROR(L29*100/L17,0)</f>
        <v>0</v>
      </c>
    </row>
    <row r="30" spans="1:13" ht="13.35" customHeight="1">
      <c r="C30" s="679" t="s">
        <v>194</v>
      </c>
      <c r="D30" s="269">
        <v>0</v>
      </c>
      <c r="E30" s="173">
        <f>IFERROR(D30*100/D18,0)</f>
        <v>0</v>
      </c>
      <c r="F30" s="273">
        <v>0</v>
      </c>
      <c r="G30" s="178">
        <f>IFERROR(F30*100/F18,0)</f>
        <v>0</v>
      </c>
      <c r="H30" s="274">
        <v>0</v>
      </c>
      <c r="I30" s="219">
        <f>IFERROR(H30*100/H18,0)</f>
        <v>0</v>
      </c>
      <c r="J30" s="274">
        <v>0</v>
      </c>
      <c r="K30" s="219">
        <f>IFERROR(J30*100/J18,0)</f>
        <v>0</v>
      </c>
      <c r="L30" s="274">
        <v>0</v>
      </c>
      <c r="M30" s="174">
        <f>IFERROR(L30*100/L18,0)</f>
        <v>0</v>
      </c>
    </row>
    <row r="31" spans="1:13" ht="12.75" customHeight="1">
      <c r="A31" s="183"/>
      <c r="C31" s="678" t="s">
        <v>180</v>
      </c>
      <c r="D31" s="215">
        <v>-56.6</v>
      </c>
      <c r="E31" s="173">
        <f>IFERROR(D31*100/D19,0)</f>
        <v>-101.43369175627241</v>
      </c>
      <c r="F31" s="171">
        <v>6.2</v>
      </c>
      <c r="G31" s="174">
        <f>IFERROR(F31*100/F19,0)</f>
        <v>12.97071129707113</v>
      </c>
      <c r="H31" s="215">
        <v>22.5</v>
      </c>
      <c r="I31" s="218">
        <f>IFERROR(H31*100/H19,0)</f>
        <v>42.613636363636367</v>
      </c>
      <c r="J31" s="172">
        <v>17.5</v>
      </c>
      <c r="K31" s="218">
        <f>IFERROR(J31*100/J19,0)</f>
        <v>56.270096463022504</v>
      </c>
      <c r="L31" s="172">
        <v>-3.2</v>
      </c>
      <c r="M31" s="174">
        <f>IFERROR(L31*100/L19,0)</f>
        <v>-16.666666666666668</v>
      </c>
    </row>
    <row r="32" spans="1:13" ht="15" customHeight="1">
      <c r="A32" s="183"/>
      <c r="C32" s="678" t="s">
        <v>195</v>
      </c>
      <c r="D32" s="215">
        <v>180.3</v>
      </c>
      <c r="E32" s="173">
        <f>IFERROR(D32*100/D20,0)</f>
        <v>37.106400493928795</v>
      </c>
      <c r="F32" s="277">
        <v>0</v>
      </c>
      <c r="G32" s="174">
        <f>IFERROR(F32*100/F20,0)</f>
        <v>0</v>
      </c>
      <c r="H32" s="278">
        <v>0</v>
      </c>
      <c r="I32" s="218">
        <f>IFERROR(H32*100/H20,0)</f>
        <v>0</v>
      </c>
      <c r="J32" s="279">
        <v>0</v>
      </c>
      <c r="K32" s="218">
        <f>IFERROR(J32*100/J20,0)</f>
        <v>0</v>
      </c>
      <c r="L32" s="239">
        <v>414.5</v>
      </c>
      <c r="M32" s="174">
        <f>IFERROR(L32*100/L20,0)</f>
        <v>38.192204920298536</v>
      </c>
    </row>
    <row r="33" spans="1:13" ht="13.35" customHeight="1">
      <c r="A33" s="183"/>
      <c r="C33" s="912" t="s">
        <v>197</v>
      </c>
      <c r="D33" s="934"/>
      <c r="E33" s="976"/>
      <c r="F33" s="932"/>
      <c r="G33" s="933"/>
      <c r="H33" s="934"/>
      <c r="I33" s="933"/>
      <c r="J33" s="951"/>
      <c r="K33" s="933"/>
      <c r="L33" s="944"/>
      <c r="M33" s="945"/>
    </row>
    <row r="34" spans="1:13" ht="13.35" customHeight="1">
      <c r="A34" s="183"/>
      <c r="C34" s="971"/>
      <c r="D34" s="934"/>
      <c r="E34" s="976"/>
      <c r="F34" s="932"/>
      <c r="G34" s="933"/>
      <c r="H34" s="934"/>
      <c r="I34" s="933"/>
      <c r="J34" s="951"/>
      <c r="K34" s="933"/>
      <c r="L34" s="946"/>
      <c r="M34" s="947"/>
    </row>
    <row r="35" spans="1:13" ht="14.25" customHeight="1">
      <c r="A35" s="183"/>
      <c r="C35" s="677"/>
      <c r="D35" s="220"/>
      <c r="E35" s="185"/>
      <c r="F35" s="186"/>
      <c r="G35" s="187"/>
      <c r="H35" s="220"/>
      <c r="I35" s="187"/>
      <c r="J35" s="280"/>
      <c r="K35" s="187"/>
      <c r="L35" s="186"/>
      <c r="M35" s="187"/>
    </row>
    <row r="36" spans="1:13" ht="13.35" customHeight="1">
      <c r="A36" s="183"/>
      <c r="C36" s="678" t="s">
        <v>198</v>
      </c>
      <c r="D36" s="215">
        <v>2169.1999999999998</v>
      </c>
      <c r="E36" s="188"/>
      <c r="F36" s="171">
        <v>2566.3000000000002</v>
      </c>
      <c r="G36" s="189"/>
      <c r="H36" s="215">
        <v>3193.2</v>
      </c>
      <c r="I36" s="189"/>
      <c r="J36" s="172">
        <v>3379.3</v>
      </c>
      <c r="K36" s="189"/>
      <c r="L36" s="172">
        <f>L8</f>
        <v>2871</v>
      </c>
      <c r="M36" s="189"/>
    </row>
    <row r="37" spans="1:13" ht="13.35" customHeight="1">
      <c r="A37" s="183"/>
      <c r="C37" s="678" t="s">
        <v>199</v>
      </c>
      <c r="D37" s="268">
        <v>1072.0999999999999</v>
      </c>
      <c r="E37" s="190"/>
      <c r="F37" s="267">
        <v>1118.7</v>
      </c>
      <c r="G37" s="191"/>
      <c r="H37" s="268">
        <v>2088.1999999999998</v>
      </c>
      <c r="I37" s="191"/>
      <c r="J37" s="179">
        <v>2005.9</v>
      </c>
      <c r="K37" s="191"/>
      <c r="L37" s="179">
        <f>L21</f>
        <v>1958.3</v>
      </c>
      <c r="M37" s="191"/>
    </row>
    <row r="38" spans="1:13" ht="13.35" customHeight="1">
      <c r="A38" s="183"/>
      <c r="C38" s="678" t="s">
        <v>200</v>
      </c>
      <c r="D38" s="268">
        <v>-4.3</v>
      </c>
      <c r="E38" s="190"/>
      <c r="F38" s="267">
        <v>-1</v>
      </c>
      <c r="G38" s="191"/>
      <c r="H38" s="268">
        <v>0</v>
      </c>
      <c r="I38" s="191"/>
      <c r="J38" s="268">
        <v>0</v>
      </c>
      <c r="K38" s="191"/>
      <c r="L38" s="268">
        <v>4.2</v>
      </c>
      <c r="M38" s="191"/>
    </row>
    <row r="39" spans="1:13" ht="13.35" customHeight="1">
      <c r="A39" s="183"/>
      <c r="C39" s="678" t="s">
        <v>201</v>
      </c>
      <c r="D39" s="268">
        <v>-578.6</v>
      </c>
      <c r="E39" s="190"/>
      <c r="F39" s="267">
        <v>-735.8</v>
      </c>
      <c r="G39" s="191"/>
      <c r="H39" s="268">
        <v>-962.7</v>
      </c>
      <c r="I39" s="191"/>
      <c r="J39" s="179">
        <v>-1029.4000000000001</v>
      </c>
      <c r="K39" s="191"/>
      <c r="L39" s="179">
        <v>-857.2</v>
      </c>
      <c r="M39" s="191"/>
    </row>
    <row r="40" spans="1:13" ht="12.75" customHeight="1">
      <c r="A40" s="183"/>
      <c r="C40" s="678" t="s">
        <v>202</v>
      </c>
      <c r="D40" s="215">
        <v>-321.10000000000002</v>
      </c>
      <c r="E40" s="188"/>
      <c r="F40" s="171">
        <v>-563.4</v>
      </c>
      <c r="G40" s="189"/>
      <c r="H40" s="215">
        <v>-5.9</v>
      </c>
      <c r="I40" s="189"/>
      <c r="J40" s="172">
        <v>-3</v>
      </c>
      <c r="K40" s="189"/>
      <c r="L40" s="172">
        <v>-5.6</v>
      </c>
      <c r="M40" s="189"/>
    </row>
    <row r="41" spans="1:13" ht="12.75" customHeight="1">
      <c r="C41" s="678" t="s">
        <v>203</v>
      </c>
      <c r="D41" s="215">
        <f>+D36-D37-D38+D39+D40</f>
        <v>201.69999999999982</v>
      </c>
      <c r="E41" s="188"/>
      <c r="F41" s="171">
        <f>+F36-F37-F38+F39+F40</f>
        <v>149.4000000000002</v>
      </c>
      <c r="G41" s="189"/>
      <c r="H41" s="215">
        <f>H36-H37-H38+H39+H40</f>
        <v>136.39999999999995</v>
      </c>
      <c r="I41" s="189"/>
      <c r="J41" s="172">
        <f>J36-J37-J38+J39+J40</f>
        <v>341</v>
      </c>
      <c r="K41" s="189"/>
      <c r="L41" s="172">
        <f>L36-L37-L38+L39+L40</f>
        <v>45.699999999999953</v>
      </c>
      <c r="M41" s="189"/>
    </row>
    <row r="42" spans="1:13" ht="12" customHeight="1">
      <c r="C42" s="679" t="s">
        <v>204</v>
      </c>
      <c r="D42" s="215"/>
      <c r="E42" s="188"/>
      <c r="F42" s="171"/>
      <c r="G42" s="189"/>
      <c r="H42" s="215"/>
      <c r="I42" s="189"/>
      <c r="J42" s="172"/>
      <c r="K42" s="189"/>
      <c r="L42" s="172"/>
      <c r="M42" s="189"/>
    </row>
    <row r="43" spans="1:13" ht="13.35" customHeight="1">
      <c r="C43" s="679" t="s">
        <v>205</v>
      </c>
      <c r="D43" s="215"/>
      <c r="E43" s="177">
        <f>D41*100/D36</f>
        <v>9.2983588419693817</v>
      </c>
      <c r="F43" s="171"/>
      <c r="G43" s="178">
        <f>F41*100/F36</f>
        <v>5.821610879476296</v>
      </c>
      <c r="H43" s="215"/>
      <c r="I43" s="178">
        <f>H41*100/H36</f>
        <v>4.2715771013403465</v>
      </c>
      <c r="J43" s="172"/>
      <c r="K43" s="178">
        <f>J41*100/J36</f>
        <v>10.090847216879235</v>
      </c>
      <c r="L43" s="171"/>
      <c r="M43" s="178">
        <f>L41*100/L36</f>
        <v>1.591779867641935</v>
      </c>
    </row>
    <row r="44" spans="1:13" ht="13.35" customHeight="1">
      <c r="C44" s="973" t="s">
        <v>206</v>
      </c>
      <c r="D44" s="221"/>
      <c r="E44" s="192"/>
      <c r="F44" s="948"/>
      <c r="G44" s="936"/>
      <c r="H44" s="935"/>
      <c r="I44" s="936"/>
      <c r="J44" s="952"/>
      <c r="K44" s="936"/>
      <c r="L44" s="948"/>
      <c r="M44" s="936"/>
    </row>
    <row r="45" spans="1:13" ht="12" customHeight="1">
      <c r="C45" s="974"/>
      <c r="D45" s="222"/>
      <c r="E45" s="193"/>
      <c r="F45" s="949"/>
      <c r="G45" s="938"/>
      <c r="H45" s="937"/>
      <c r="I45" s="938"/>
      <c r="J45" s="953"/>
      <c r="K45" s="938"/>
      <c r="L45" s="949"/>
      <c r="M45" s="938"/>
    </row>
    <row r="46" spans="1:13" ht="13.35" customHeight="1">
      <c r="C46" s="680"/>
      <c r="D46" s="215"/>
      <c r="E46" s="188"/>
      <c r="F46" s="171"/>
      <c r="G46" s="189"/>
      <c r="H46" s="215"/>
      <c r="I46" s="189"/>
      <c r="J46" s="172"/>
      <c r="K46" s="189"/>
      <c r="L46" s="171"/>
      <c r="M46" s="189"/>
    </row>
    <row r="47" spans="1:13" ht="13.35" customHeight="1">
      <c r="C47" s="678" t="s">
        <v>203</v>
      </c>
      <c r="D47" s="268">
        <f>D41</f>
        <v>201.69999999999982</v>
      </c>
      <c r="E47" s="190"/>
      <c r="F47" s="267">
        <f>F41</f>
        <v>149.4000000000002</v>
      </c>
      <c r="G47" s="191"/>
      <c r="H47" s="268">
        <f>H41</f>
        <v>136.39999999999995</v>
      </c>
      <c r="I47" s="191"/>
      <c r="J47" s="179">
        <f>J41</f>
        <v>341</v>
      </c>
      <c r="K47" s="191"/>
      <c r="L47" s="179">
        <f>L41</f>
        <v>45.699999999999953</v>
      </c>
      <c r="M47" s="191"/>
    </row>
    <row r="48" spans="1:13" ht="13.35" customHeight="1">
      <c r="C48" s="678" t="s">
        <v>207</v>
      </c>
      <c r="D48" s="268">
        <v>319.8</v>
      </c>
      <c r="E48" s="190"/>
      <c r="F48" s="267">
        <v>268.3</v>
      </c>
      <c r="G48" s="191"/>
      <c r="H48" s="268">
        <v>358.5</v>
      </c>
      <c r="I48" s="191"/>
      <c r="J48" s="179">
        <v>340.3</v>
      </c>
      <c r="K48" s="191"/>
      <c r="L48" s="179">
        <v>299.89999999999998</v>
      </c>
      <c r="M48" s="191"/>
    </row>
    <row r="49" spans="1:13" ht="13.35" customHeight="1">
      <c r="C49" s="678" t="s">
        <v>208</v>
      </c>
      <c r="D49" s="215">
        <v>416.9</v>
      </c>
      <c r="E49" s="188"/>
      <c r="F49" s="171">
        <v>268.5</v>
      </c>
      <c r="G49" s="189"/>
      <c r="H49" s="215">
        <v>277.7</v>
      </c>
      <c r="I49" s="189"/>
      <c r="J49" s="172">
        <v>546.9</v>
      </c>
      <c r="K49" s="189"/>
      <c r="L49" s="172">
        <v>212.2</v>
      </c>
      <c r="M49" s="189"/>
    </row>
    <row r="50" spans="1:13" ht="11.25" customHeight="1">
      <c r="C50" s="678" t="s">
        <v>209</v>
      </c>
      <c r="D50" s="215">
        <f>D47+D48-D49</f>
        <v>104.5999999999998</v>
      </c>
      <c r="E50" s="188"/>
      <c r="F50" s="171">
        <f>F47+F48-F49</f>
        <v>149.20000000000022</v>
      </c>
      <c r="G50" s="189"/>
      <c r="H50" s="171">
        <f>H47+H48-H49</f>
        <v>217.2</v>
      </c>
      <c r="I50" s="189"/>
      <c r="J50" s="171">
        <f>J47+J48-J49</f>
        <v>134.39999999999998</v>
      </c>
      <c r="K50" s="189"/>
      <c r="L50" s="171">
        <f>L47+L48-L49</f>
        <v>133.39999999999992</v>
      </c>
      <c r="M50" s="189"/>
    </row>
    <row r="51" spans="1:13" ht="13.5" customHeight="1">
      <c r="C51" s="678" t="s">
        <v>210</v>
      </c>
      <c r="D51" s="215">
        <v>54.5</v>
      </c>
      <c r="E51" s="188"/>
      <c r="F51" s="277">
        <v>0</v>
      </c>
      <c r="G51" s="189"/>
      <c r="H51" s="215">
        <v>60.5</v>
      </c>
      <c r="I51" s="189"/>
      <c r="J51" s="172">
        <v>14.5</v>
      </c>
      <c r="K51" s="189"/>
      <c r="L51" s="172">
        <v>-8.3000000000000007</v>
      </c>
      <c r="M51" s="189"/>
    </row>
    <row r="52" spans="1:13" ht="13.35" customHeight="1">
      <c r="C52" s="678" t="s">
        <v>211</v>
      </c>
      <c r="D52" s="215">
        <f>+D50-D51</f>
        <v>50.099999999999795</v>
      </c>
      <c r="E52" s="188"/>
      <c r="F52" s="171">
        <f>+F50-F51</f>
        <v>149.20000000000022</v>
      </c>
      <c r="G52" s="189"/>
      <c r="H52" s="215">
        <f>H50-H51</f>
        <v>156.69999999999999</v>
      </c>
      <c r="I52" s="189"/>
      <c r="J52" s="215">
        <f>J50-J51</f>
        <v>119.89999999999998</v>
      </c>
      <c r="K52" s="189"/>
      <c r="L52" s="215">
        <f>L50-L51</f>
        <v>141.69999999999993</v>
      </c>
      <c r="M52" s="189"/>
    </row>
    <row r="53" spans="1:13" ht="13.35" customHeight="1" thickBot="1">
      <c r="C53" s="681"/>
      <c r="D53" s="223"/>
      <c r="E53" s="197"/>
      <c r="F53" s="198"/>
      <c r="G53" s="199"/>
      <c r="H53" s="223"/>
      <c r="I53" s="199"/>
      <c r="J53" s="196"/>
      <c r="K53" s="199"/>
      <c r="L53" s="198"/>
      <c r="M53" s="199"/>
    </row>
    <row r="54" spans="1:13" ht="12" customHeight="1">
      <c r="C54" s="200"/>
      <c r="D54" s="201"/>
      <c r="E54" s="140"/>
      <c r="F54" s="201"/>
      <c r="G54" s="140"/>
      <c r="H54" s="140"/>
      <c r="I54" s="140"/>
      <c r="J54" s="201"/>
      <c r="K54" s="140"/>
      <c r="L54" s="201"/>
      <c r="M54" s="140"/>
    </row>
    <row r="55" spans="1:13" ht="13.35" customHeight="1">
      <c r="C55" s="143" t="s">
        <v>217</v>
      </c>
      <c r="D55" s="202"/>
      <c r="E55" s="146"/>
      <c r="F55" s="202"/>
      <c r="G55" s="146"/>
      <c r="H55" s="146"/>
      <c r="I55" s="146"/>
      <c r="J55" s="202"/>
      <c r="K55" s="146"/>
      <c r="L55" s="202"/>
      <c r="M55" s="146"/>
    </row>
    <row r="56" spans="1:13" ht="13.35" customHeight="1">
      <c r="D56" s="203"/>
      <c r="F56" s="203"/>
      <c r="J56" s="203"/>
      <c r="L56" s="975"/>
      <c r="M56" s="975"/>
    </row>
    <row r="57" spans="1:13" ht="11.25" customHeight="1">
      <c r="D57" s="204"/>
      <c r="E57" s="123"/>
      <c r="F57" s="204"/>
      <c r="G57" s="123"/>
      <c r="H57" s="123"/>
      <c r="I57" s="123"/>
      <c r="J57" s="204"/>
      <c r="K57" s="123"/>
      <c r="L57" s="950"/>
      <c r="M57" s="950"/>
    </row>
    <row r="58" spans="1:13" ht="13.35" customHeight="1">
      <c r="D58" s="205"/>
      <c r="E58" s="922"/>
      <c r="F58" s="922"/>
      <c r="J58" s="205"/>
      <c r="L58" s="205"/>
    </row>
    <row r="59" spans="1:13" ht="13.35" customHeight="1">
      <c r="C59" s="4"/>
      <c r="D59" s="205"/>
      <c r="E59" s="922"/>
      <c r="F59" s="922"/>
      <c r="J59" s="205"/>
      <c r="K59" s="4"/>
      <c r="L59" s="205"/>
    </row>
    <row r="60" spans="1:13" ht="13.35" customHeight="1">
      <c r="A60" s="820" t="s">
        <v>218</v>
      </c>
      <c r="B60" s="820"/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</row>
    <row r="61" spans="1:13" ht="5.0999999999999996" customHeight="1">
      <c r="M61" s="206"/>
    </row>
    <row r="62" spans="1:13" ht="15" customHeight="1"/>
    <row r="63" spans="1:13" ht="12.75" customHeight="1">
      <c r="D63" s="206"/>
      <c r="E63" s="123"/>
      <c r="F63" s="206"/>
      <c r="G63" s="123"/>
      <c r="H63" s="123"/>
      <c r="I63" s="123"/>
      <c r="J63" s="206"/>
      <c r="K63" s="123"/>
      <c r="L63" s="922"/>
      <c r="M63" s="922"/>
    </row>
    <row r="64" spans="1:13" ht="12.75" customHeight="1">
      <c r="D64" s="206"/>
      <c r="E64" s="123"/>
      <c r="F64" s="206"/>
      <c r="G64" s="123"/>
      <c r="H64" s="123"/>
      <c r="I64" s="123"/>
      <c r="J64" s="206"/>
      <c r="K64" s="123"/>
      <c r="L64" s="206"/>
      <c r="M64" s="207"/>
    </row>
    <row r="65" spans="3:13" ht="13.5" customHeight="1">
      <c r="C65" s="4"/>
      <c r="K65" s="4"/>
    </row>
    <row r="66" spans="3:13" ht="12" customHeight="1"/>
    <row r="67" spans="3:13" ht="13.5" customHeight="1"/>
    <row r="68" spans="3:13" ht="12.75" customHeight="1">
      <c r="C68" s="4"/>
    </row>
    <row r="69" spans="3:13" ht="12.75" customHeight="1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</row>
    <row r="70" spans="3:13" ht="13.5" customHeight="1"/>
    <row r="71" spans="3:13" ht="12.75" customHeight="1"/>
    <row r="72" spans="3:13" ht="12.75" customHeight="1"/>
    <row r="73" spans="3:13" ht="12.75" customHeight="1"/>
    <row r="74" spans="3:13" ht="12.75" customHeight="1">
      <c r="C74" s="149"/>
      <c r="D74" s="882"/>
      <c r="E74" s="882"/>
      <c r="F74" s="882"/>
      <c r="G74" s="882"/>
      <c r="H74" s="882"/>
      <c r="I74" s="882"/>
      <c r="J74" s="882"/>
      <c r="K74" s="882"/>
      <c r="L74" s="2"/>
      <c r="M74" s="2"/>
    </row>
    <row r="75" spans="3:13" ht="12.75" customHeight="1">
      <c r="D75" s="224"/>
      <c r="E75" s="224"/>
      <c r="F75" s="224"/>
      <c r="G75" s="224"/>
      <c r="H75" s="224"/>
      <c r="I75" s="224"/>
      <c r="J75" s="224"/>
      <c r="K75" s="224"/>
      <c r="L75" s="224"/>
      <c r="M75" s="224"/>
    </row>
    <row r="76" spans="3:13" ht="12.75" customHeight="1"/>
    <row r="77" spans="3:13" ht="12.75" customHeight="1"/>
    <row r="78" spans="3:13" ht="12.75" customHeight="1"/>
    <row r="79" spans="3:13" ht="12.75" customHeight="1"/>
    <row r="80" spans="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44">
    <mergeCell ref="L44:M45"/>
    <mergeCell ref="L56:M56"/>
    <mergeCell ref="L57:M57"/>
    <mergeCell ref="L63:M63"/>
    <mergeCell ref="L8:L9"/>
    <mergeCell ref="M8:M9"/>
    <mergeCell ref="L21:L22"/>
    <mergeCell ref="M21:M22"/>
    <mergeCell ref="L33:M34"/>
    <mergeCell ref="A60:M60"/>
    <mergeCell ref="J44:K45"/>
    <mergeCell ref="D33:E34"/>
    <mergeCell ref="F33:G34"/>
    <mergeCell ref="H33:I34"/>
    <mergeCell ref="J33:K34"/>
    <mergeCell ref="H44:I45"/>
    <mergeCell ref="E58:F58"/>
    <mergeCell ref="I21:I22"/>
    <mergeCell ref="C8:C9"/>
    <mergeCell ref="C21:C22"/>
    <mergeCell ref="C33:C34"/>
    <mergeCell ref="C44:C45"/>
    <mergeCell ref="J8:J9"/>
    <mergeCell ref="J21:J22"/>
    <mergeCell ref="C1:C2"/>
    <mergeCell ref="F44:G45"/>
    <mergeCell ref="D3:E3"/>
    <mergeCell ref="F3:G3"/>
    <mergeCell ref="K8:K9"/>
    <mergeCell ref="K21:K22"/>
    <mergeCell ref="E59:F59"/>
    <mergeCell ref="D74:K74"/>
    <mergeCell ref="J3:K3"/>
    <mergeCell ref="D8:D9"/>
    <mergeCell ref="D21:D22"/>
    <mergeCell ref="E8:E9"/>
    <mergeCell ref="E21:E22"/>
    <mergeCell ref="F8:F9"/>
    <mergeCell ref="F21:F22"/>
    <mergeCell ref="G8:G9"/>
    <mergeCell ref="G21:G22"/>
    <mergeCell ref="H8:H9"/>
    <mergeCell ref="H21:H22"/>
    <mergeCell ref="I8:I9"/>
  </mergeCells>
  <printOptions horizontalCentered="1"/>
  <pageMargins left="0.39370078740157499" right="0.39370078740157499" top="0.39370078740157499" bottom="0.196850393700787" header="0.31496062992126" footer="0.31496062992126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4506668294322"/>
    <pageSetUpPr fitToPage="1"/>
  </sheetPr>
  <dimension ref="A1:L128"/>
  <sheetViews>
    <sheetView view="pageBreakPreview" topLeftCell="B1" zoomScaleNormal="100" zoomScaleSheetLayoutView="100" workbookViewId="0">
      <pane xSplit="1" ySplit="7" topLeftCell="C41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1.42578125" style="2" customWidth="1"/>
    <col min="2" max="2" width="37.7109375" style="3" customWidth="1"/>
    <col min="3" max="3" width="20.28515625" style="3" customWidth="1"/>
    <col min="4" max="4" width="12.140625" style="3" customWidth="1"/>
    <col min="5" max="5" width="18.140625" style="3" customWidth="1"/>
    <col min="6" max="6" width="12.140625" style="3" customWidth="1"/>
    <col min="7" max="7" width="13" style="3" customWidth="1"/>
    <col min="8" max="8" width="12.140625" style="3" customWidth="1"/>
    <col min="9" max="9" width="18.28515625" style="3" customWidth="1"/>
    <col min="10" max="10" width="12.140625" style="3" customWidth="1"/>
    <col min="11" max="11" width="17.42578125" style="3" customWidth="1"/>
    <col min="12" max="12" width="14.28515625" style="3" customWidth="1"/>
    <col min="13" max="16384" width="9.140625" style="2"/>
  </cols>
  <sheetData>
    <row r="1" spans="2:12" s="1" customFormat="1" ht="16.5" customHeight="1">
      <c r="B1" s="977" t="s">
        <v>277</v>
      </c>
      <c r="C1" s="977"/>
      <c r="D1" s="977"/>
      <c r="E1" s="977"/>
      <c r="F1" s="977"/>
      <c r="G1" s="3"/>
      <c r="H1" s="3"/>
      <c r="I1" s="3"/>
      <c r="J1" s="3"/>
      <c r="K1" s="225"/>
      <c r="L1" s="226"/>
    </row>
    <row r="2" spans="2:12" s="1" customFormat="1" ht="18" customHeight="1">
      <c r="B2" s="977"/>
      <c r="C2" s="977"/>
      <c r="D2" s="977"/>
      <c r="E2" s="977"/>
      <c r="F2" s="977"/>
      <c r="G2" s="3"/>
      <c r="H2" s="3"/>
      <c r="I2" s="3"/>
      <c r="J2" s="3"/>
      <c r="K2" s="225"/>
      <c r="L2" s="226"/>
    </row>
    <row r="3" spans="2:12" ht="14.1" customHeight="1" thickBot="1"/>
    <row r="4" spans="2:12" ht="14.1" customHeight="1" thickBot="1">
      <c r="B4" s="39" t="s">
        <v>122</v>
      </c>
      <c r="C4" s="153">
        <v>2017</v>
      </c>
      <c r="D4" s="208" t="s">
        <v>92</v>
      </c>
      <c r="E4" s="153">
        <v>2018</v>
      </c>
      <c r="F4" s="154" t="s">
        <v>92</v>
      </c>
      <c r="G4" s="209">
        <v>2019</v>
      </c>
      <c r="H4" s="154" t="s">
        <v>92</v>
      </c>
      <c r="I4" s="210">
        <v>2020</v>
      </c>
      <c r="J4" s="154" t="s">
        <v>92</v>
      </c>
      <c r="K4" s="153">
        <v>2021</v>
      </c>
      <c r="L4" s="154" t="s">
        <v>92</v>
      </c>
    </row>
    <row r="5" spans="2:12" ht="14.25" customHeight="1" thickBot="1">
      <c r="C5" s="2"/>
      <c r="D5" s="2"/>
      <c r="E5" s="227"/>
      <c r="F5" s="227"/>
      <c r="G5" s="2"/>
      <c r="H5" s="227"/>
      <c r="I5" s="2"/>
      <c r="J5" s="227"/>
      <c r="K5" s="2"/>
      <c r="L5" s="227"/>
    </row>
    <row r="6" spans="2:12" ht="15" customHeight="1">
      <c r="B6" s="978" t="s">
        <v>162</v>
      </c>
      <c r="C6" s="891"/>
      <c r="D6" s="892"/>
      <c r="E6" s="895"/>
      <c r="F6" s="896"/>
      <c r="G6" s="891"/>
      <c r="H6" s="896"/>
      <c r="I6" s="899"/>
      <c r="J6" s="896"/>
      <c r="K6" s="981"/>
      <c r="L6" s="982"/>
    </row>
    <row r="7" spans="2:12" ht="14.25" customHeight="1">
      <c r="B7" s="979"/>
      <c r="C7" s="893"/>
      <c r="D7" s="894"/>
      <c r="E7" s="897"/>
      <c r="F7" s="898"/>
      <c r="G7" s="893"/>
      <c r="H7" s="898"/>
      <c r="I7" s="900"/>
      <c r="J7" s="898"/>
      <c r="K7" s="983"/>
      <c r="L7" s="984"/>
    </row>
    <row r="8" spans="2:12" ht="15.75" customHeight="1">
      <c r="B8" s="166"/>
      <c r="C8" s="215"/>
      <c r="D8" s="188"/>
      <c r="E8" s="171"/>
      <c r="F8" s="189"/>
      <c r="G8" s="215"/>
      <c r="H8" s="189"/>
      <c r="I8" s="172"/>
      <c r="J8" s="189"/>
      <c r="K8" s="171"/>
      <c r="L8" s="189"/>
    </row>
    <row r="9" spans="2:12" ht="13.5" customHeight="1">
      <c r="B9" s="171" t="s">
        <v>163</v>
      </c>
      <c r="C9" s="171">
        <f>'Non-Life 1'!C9+'PR 1'!C9</f>
        <v>167017915.5</v>
      </c>
      <c r="D9" s="188"/>
      <c r="E9" s="171">
        <f>'Non-Life 1'!E9+'PR 1'!E9</f>
        <v>160552393.59999999</v>
      </c>
      <c r="F9" s="189"/>
      <c r="G9" s="171">
        <f>'Non-Life 1'!G9+'PR 1'!G9</f>
        <v>161776857.90000001</v>
      </c>
      <c r="H9" s="189"/>
      <c r="I9" s="171">
        <f>'PR 1'!I9+'Non-Life 1'!I9</f>
        <v>96985888.299999997</v>
      </c>
      <c r="J9" s="189"/>
      <c r="K9" s="171">
        <f>'PR 1'!K9+'Non-Life 1'!K9</f>
        <v>108499012</v>
      </c>
      <c r="L9" s="189"/>
    </row>
    <row r="10" spans="2:12" ht="13.5" customHeight="1">
      <c r="B10" s="171" t="s">
        <v>164</v>
      </c>
      <c r="C10" s="171">
        <f>'Non-Life 1'!C10+'PR 1'!C10</f>
        <v>103247937.8</v>
      </c>
      <c r="D10" s="188"/>
      <c r="E10" s="171">
        <f>'Non-Life 1'!E10+'PR 1'!E10</f>
        <v>100480277</v>
      </c>
      <c r="F10" s="189"/>
      <c r="G10" s="171">
        <f>'Non-Life 1'!G10+'PR 1'!G10</f>
        <v>71701213.099999994</v>
      </c>
      <c r="H10" s="189"/>
      <c r="I10" s="171">
        <f>'Non-Life 1'!I10+'PR 1'!I10</f>
        <v>60510577.899999999</v>
      </c>
      <c r="J10" s="189"/>
      <c r="K10" s="171">
        <f>'Non-Life 1'!K10+'PR 1'!K10</f>
        <v>71297036.400000006</v>
      </c>
      <c r="L10" s="189"/>
    </row>
    <row r="11" spans="2:12" ht="14.25" customHeight="1">
      <c r="B11" s="171" t="s">
        <v>165</v>
      </c>
      <c r="C11" s="171">
        <f>'Non-Life 1'!C11+'PR 1'!C11</f>
        <v>19309691.5</v>
      </c>
      <c r="D11" s="188"/>
      <c r="E11" s="171">
        <f>'Non-Life 1'!E11+'PR 1'!E11</f>
        <v>19436617.899999999</v>
      </c>
      <c r="F11" s="189"/>
      <c r="G11" s="171">
        <f>'Non-Life 1'!G11+'PR 1'!G11</f>
        <v>11487684.300000001</v>
      </c>
      <c r="H11" s="189"/>
      <c r="I11" s="171">
        <f>'Non-Life 1'!I11+'PR 1'!I11</f>
        <v>11456959.9</v>
      </c>
      <c r="J11" s="189"/>
      <c r="K11" s="171">
        <f>'Non-Life 1'!K11+'PR 1'!K11</f>
        <v>11633622.9</v>
      </c>
      <c r="L11" s="189"/>
    </row>
    <row r="12" spans="2:12" ht="12.75" customHeight="1">
      <c r="B12" s="171" t="s">
        <v>166</v>
      </c>
      <c r="C12" s="171">
        <f>'Non-Life 1'!C12+'PR 1'!C12</f>
        <v>167620617.80000001</v>
      </c>
      <c r="D12" s="188"/>
      <c r="E12" s="171">
        <f>'Non-Life 1'!E12+'PR 1'!E12</f>
        <v>163440512.09999999</v>
      </c>
      <c r="F12" s="189"/>
      <c r="G12" s="171">
        <f>'Non-Life 1'!G12+'PR 1'!G12</f>
        <v>162870198.5</v>
      </c>
      <c r="H12" s="189"/>
      <c r="I12" s="171">
        <f>'Non-Life 1'!I12+'PR 1'!I12</f>
        <v>98838084.5</v>
      </c>
      <c r="J12" s="189"/>
      <c r="K12" s="171">
        <f>'Non-Life 1'!K12+'PR 1'!K12</f>
        <v>110426839</v>
      </c>
      <c r="L12" s="189"/>
    </row>
    <row r="13" spans="2:12" ht="13.5" customHeight="1">
      <c r="B13" s="171" t="s">
        <v>167</v>
      </c>
      <c r="C13" s="171">
        <f>'Non-Life 1'!C13+'PR 1'!C13</f>
        <v>10373289</v>
      </c>
      <c r="D13" s="188"/>
      <c r="E13" s="171">
        <f>'Non-Life 1'!E13+'PR 1'!E13</f>
        <v>8571137.5</v>
      </c>
      <c r="F13" s="189"/>
      <c r="G13" s="171">
        <f>'Non-Life 1'!G13+'PR 1'!G13</f>
        <v>5256320</v>
      </c>
      <c r="H13" s="189"/>
      <c r="I13" s="171">
        <f>'Non-Life 1'!I13+'PR 1'!I13</f>
        <v>4396050.0999999996</v>
      </c>
      <c r="J13" s="189"/>
      <c r="K13" s="171">
        <f>'Non-Life 1'!K13+'PR 1'!K13</f>
        <v>5039947.9000000004</v>
      </c>
      <c r="L13" s="189"/>
    </row>
    <row r="14" spans="2:12" ht="13.5" customHeight="1">
      <c r="B14" s="171" t="s">
        <v>168</v>
      </c>
      <c r="C14" s="171">
        <f>'Non-Life 1'!C14+'PR 1'!C14</f>
        <v>71373531.600000009</v>
      </c>
      <c r="D14" s="188"/>
      <c r="E14" s="171">
        <f>'Non-Life 1'!E14+'PR 1'!E14</f>
        <v>70937597.100000009</v>
      </c>
      <c r="F14" s="189"/>
      <c r="G14" s="171">
        <f>'Non-Life 1'!G14+'PR 1'!G14</f>
        <v>96307009.100000024</v>
      </c>
      <c r="H14" s="189"/>
      <c r="I14" s="171">
        <f>'Non-Life 1'!I14+'PR 1'!I14</f>
        <v>43536220.200000003</v>
      </c>
      <c r="J14" s="189"/>
      <c r="K14" s="171">
        <f>'Non-Life 1'!K14+'PR 1'!K14</f>
        <v>43795650.599999994</v>
      </c>
      <c r="L14" s="189"/>
    </row>
    <row r="15" spans="2:12" ht="13.5" customHeight="1">
      <c r="B15" s="980" t="s">
        <v>169</v>
      </c>
      <c r="C15" s="906"/>
      <c r="D15" s="906"/>
      <c r="E15" s="908"/>
      <c r="F15" s="902"/>
      <c r="G15" s="901"/>
      <c r="H15" s="902"/>
      <c r="I15" s="903"/>
      <c r="J15" s="902"/>
      <c r="K15" s="903"/>
      <c r="L15" s="902"/>
    </row>
    <row r="16" spans="2:12" ht="13.35" customHeight="1">
      <c r="B16" s="980"/>
      <c r="C16" s="907"/>
      <c r="D16" s="907"/>
      <c r="E16" s="908"/>
      <c r="F16" s="902"/>
      <c r="G16" s="901"/>
      <c r="H16" s="902"/>
      <c r="I16" s="903"/>
      <c r="J16" s="902"/>
      <c r="K16" s="903"/>
      <c r="L16" s="902"/>
    </row>
    <row r="17" spans="2:12" ht="13.35" customHeight="1">
      <c r="B17" s="166"/>
      <c r="C17" s="220"/>
      <c r="D17" s="185"/>
      <c r="E17" s="186"/>
      <c r="F17" s="187"/>
      <c r="G17" s="220"/>
      <c r="H17" s="187"/>
      <c r="I17" s="184"/>
      <c r="J17" s="187"/>
      <c r="K17" s="184"/>
      <c r="L17" s="187"/>
    </row>
    <row r="18" spans="2:12" ht="13.35" customHeight="1">
      <c r="B18" s="171" t="s">
        <v>163</v>
      </c>
      <c r="C18" s="171">
        <f>'Non-Life 1'!C18+'PR 1'!C18</f>
        <v>75522.100000000006</v>
      </c>
      <c r="D18" s="188"/>
      <c r="E18" s="171">
        <f>'Non-Life 1'!E18+'PR 1'!E18</f>
        <v>83203.399999999994</v>
      </c>
      <c r="F18" s="189"/>
      <c r="G18" s="171">
        <f>'Non-Life 1'!G18+'PR 1'!G18</f>
        <v>90095.3</v>
      </c>
      <c r="H18" s="189"/>
      <c r="I18" s="171">
        <f>'Non-Life 1'!I18+'PR 1'!I18</f>
        <v>84699</v>
      </c>
      <c r="J18" s="189"/>
      <c r="K18" s="171">
        <f>'Non-Life 1'!K18+'PR 1'!K18</f>
        <v>94351.3</v>
      </c>
      <c r="L18" s="189"/>
    </row>
    <row r="19" spans="2:12" ht="15.75" customHeight="1">
      <c r="B19" s="171" t="s">
        <v>164</v>
      </c>
      <c r="C19" s="171">
        <f>'Non-Life 1'!C19+'PR 1'!C19</f>
        <v>32938.1</v>
      </c>
      <c r="D19" s="188"/>
      <c r="E19" s="171">
        <f>'Non-Life 1'!E19+'PR 1'!E19</f>
        <v>36785.300000000003</v>
      </c>
      <c r="F19" s="189"/>
      <c r="G19" s="171">
        <f>'Non-Life 1'!G19+'PR 1'!G19</f>
        <v>42427.6</v>
      </c>
      <c r="H19" s="189"/>
      <c r="I19" s="171">
        <f>'Non-Life 1'!I19+'PR 1'!I19</f>
        <v>43455</v>
      </c>
      <c r="J19" s="189"/>
      <c r="K19" s="171">
        <f>'Non-Life 1'!K19+'PR 1'!K19</f>
        <v>48429.4</v>
      </c>
      <c r="L19" s="189"/>
    </row>
    <row r="20" spans="2:12" ht="12.75" customHeight="1">
      <c r="B20" s="171" t="s">
        <v>170</v>
      </c>
      <c r="C20" s="171">
        <f>'Non-Life 1'!C20+'PR 1'!C20</f>
        <v>11712.6</v>
      </c>
      <c r="D20" s="188"/>
      <c r="E20" s="171">
        <f>'Non-Life 1'!E20+'PR 1'!E20</f>
        <v>12806.8</v>
      </c>
      <c r="F20" s="189"/>
      <c r="G20" s="171">
        <f>'Non-Life 1'!G20+'PR 1'!G20</f>
        <v>15207</v>
      </c>
      <c r="H20" s="189"/>
      <c r="I20" s="171">
        <f>'Non-Life 1'!I20+'PR 1'!I20</f>
        <v>16043.5</v>
      </c>
      <c r="J20" s="189"/>
      <c r="K20" s="171">
        <f>'Non-Life 1'!K20+'PR 1'!K20</f>
        <v>15134.4</v>
      </c>
      <c r="L20" s="189"/>
    </row>
    <row r="21" spans="2:12" ht="12" customHeight="1">
      <c r="B21" s="171" t="s">
        <v>171</v>
      </c>
      <c r="C21" s="171">
        <f>'Non-Life 1'!C21+'PR 1'!C21</f>
        <v>76625.600000000006</v>
      </c>
      <c r="D21" s="188"/>
      <c r="E21" s="171">
        <f>'Non-Life 1'!E21+'PR 1'!E21</f>
        <v>84423.3</v>
      </c>
      <c r="F21" s="189"/>
      <c r="G21" s="171">
        <f>'Non-Life 1'!G21+'PR 1'!G21</f>
        <v>91046.900000000009</v>
      </c>
      <c r="H21" s="189"/>
      <c r="I21" s="171">
        <f>'Non-Life 1'!I21+'PR 1'!I21</f>
        <v>85746.6</v>
      </c>
      <c r="J21" s="189"/>
      <c r="K21" s="171">
        <f>'Non-Life 1'!K21+'PR 1'!K21</f>
        <v>97495.8</v>
      </c>
      <c r="L21" s="189"/>
    </row>
    <row r="22" spans="2:12" ht="13.35" customHeight="1">
      <c r="B22" s="171" t="s">
        <v>167</v>
      </c>
      <c r="C22" s="171">
        <f>'Non-Life 1'!C22+'PR 1'!C22</f>
        <v>5482.7999999999993</v>
      </c>
      <c r="D22" s="188"/>
      <c r="E22" s="171">
        <f>'Non-Life 1'!E22+'PR 1'!E22</f>
        <v>5566.9</v>
      </c>
      <c r="F22" s="189"/>
      <c r="G22" s="171">
        <f>'Non-Life 1'!G22+'PR 1'!G22</f>
        <v>5740.0999999999995</v>
      </c>
      <c r="H22" s="189"/>
      <c r="I22" s="171">
        <f>'Non-Life 1'!I22+'PR 1'!I22</f>
        <v>6532.3</v>
      </c>
      <c r="J22" s="189"/>
      <c r="K22" s="171">
        <f>'Non-Life 1'!K22+'PR 1'!K22</f>
        <v>6075.9000000000005</v>
      </c>
      <c r="L22" s="189"/>
    </row>
    <row r="23" spans="2:12" ht="12" customHeight="1">
      <c r="B23" s="171" t="s">
        <v>172</v>
      </c>
      <c r="C23" s="171">
        <f>'Non-Life 1'!C23+'PR 1'!C23</f>
        <v>48814</v>
      </c>
      <c r="D23" s="188"/>
      <c r="E23" s="171">
        <f>'Non-Life 1'!E23+'PR 1'!E23</f>
        <v>53657.999999999993</v>
      </c>
      <c r="F23" s="189"/>
      <c r="G23" s="171">
        <f>'Non-Life 1'!G23+'PR 1'!G23</f>
        <v>57134.600000000006</v>
      </c>
      <c r="H23" s="189"/>
      <c r="I23" s="171">
        <f>'Non-Life 1'!I23+'PR 1'!I23</f>
        <v>50755.200000000004</v>
      </c>
      <c r="J23" s="189"/>
      <c r="K23" s="171">
        <f>'Non-Life 1'!K23+'PR 1'!K23</f>
        <v>54980.4</v>
      </c>
      <c r="L23" s="189"/>
    </row>
    <row r="24" spans="2:12" ht="12" customHeight="1">
      <c r="B24" s="980" t="s">
        <v>173</v>
      </c>
      <c r="C24" s="887">
        <f t="shared" ref="C24:J24" si="0">C27+C29+C30+C32+C35+C36</f>
        <v>76625.600000000006</v>
      </c>
      <c r="D24" s="909">
        <f t="shared" si="0"/>
        <v>99.999999999999972</v>
      </c>
      <c r="E24" s="880">
        <f t="shared" si="0"/>
        <v>84423.299999999988</v>
      </c>
      <c r="F24" s="889">
        <f t="shared" si="0"/>
        <v>100.00000000000001</v>
      </c>
      <c r="G24" s="887">
        <f t="shared" si="0"/>
        <v>91046.799999999988</v>
      </c>
      <c r="H24" s="889">
        <f t="shared" si="0"/>
        <v>100.00000000000001</v>
      </c>
      <c r="I24" s="904">
        <f t="shared" si="0"/>
        <v>85746.6</v>
      </c>
      <c r="J24" s="889">
        <f t="shared" si="0"/>
        <v>100</v>
      </c>
      <c r="K24" s="904">
        <f t="shared" ref="K24:L24" si="1">K27+K29+K30+K32+K35+K36</f>
        <v>97495.840000000011</v>
      </c>
      <c r="L24" s="889">
        <f t="shared" si="1"/>
        <v>99.999999999999986</v>
      </c>
    </row>
    <row r="25" spans="2:12" ht="13.35" customHeight="1">
      <c r="B25" s="980"/>
      <c r="C25" s="888"/>
      <c r="D25" s="910"/>
      <c r="E25" s="881"/>
      <c r="F25" s="890"/>
      <c r="G25" s="888"/>
      <c r="H25" s="890"/>
      <c r="I25" s="905"/>
      <c r="J25" s="890"/>
      <c r="K25" s="905"/>
      <c r="L25" s="890"/>
    </row>
    <row r="26" spans="2:12" ht="13.35" customHeight="1">
      <c r="B26" s="166"/>
      <c r="C26" s="232"/>
      <c r="D26" s="230"/>
      <c r="E26" s="194"/>
      <c r="F26" s="231"/>
      <c r="G26" s="232"/>
      <c r="H26" s="231"/>
      <c r="I26" s="217"/>
      <c r="J26" s="231"/>
      <c r="K26" s="217"/>
      <c r="L26" s="231"/>
    </row>
    <row r="27" spans="2:12" ht="13.35" customHeight="1">
      <c r="B27" s="171" t="s">
        <v>174</v>
      </c>
      <c r="C27" s="171">
        <f>'Non-Life 1'!C27+'PR 1'!C27</f>
        <v>25019.100000000002</v>
      </c>
      <c r="D27" s="233">
        <f>IFERROR(C27*100/C$24,0)</f>
        <v>32.651098327451919</v>
      </c>
      <c r="E27" s="171">
        <f>'Non-Life 1'!E27+'PR 1'!E27</f>
        <v>27730.199999999997</v>
      </c>
      <c r="F27" s="234">
        <f>IFERROR(E27*100/E$24,0)</f>
        <v>32.846619357452269</v>
      </c>
      <c r="G27" s="171">
        <f>'Non-Life 1'!G27+'PR 1'!G27</f>
        <v>29517.1</v>
      </c>
      <c r="H27" s="234">
        <f>IFERROR(G27*100/G$24,0)</f>
        <v>32.419700637474357</v>
      </c>
      <c r="I27" s="171">
        <f>'Non-Life 1'!I27+'PR 1'!I27</f>
        <v>32853.600000000006</v>
      </c>
      <c r="J27" s="234">
        <f>IFERROR(I27*100/I$24,0)</f>
        <v>38.314755337237862</v>
      </c>
      <c r="K27" s="171">
        <f>'Non-Life 1'!K27+'PR 1'!K27</f>
        <v>37884.170000000006</v>
      </c>
      <c r="L27" s="234">
        <f>IFERROR(K27*100/K$24,0)</f>
        <v>38.857216882279282</v>
      </c>
    </row>
    <row r="28" spans="2:12" ht="13.5" customHeight="1">
      <c r="B28" s="175" t="s">
        <v>175</v>
      </c>
      <c r="C28" s="175">
        <f>'Non-Life 1'!C28+'PR 1'!C28</f>
        <v>16.8</v>
      </c>
      <c r="D28" s="235">
        <f>IFERROR(C28*100/C$27,0)</f>
        <v>6.7148698394426651E-2</v>
      </c>
      <c r="E28" s="175">
        <f>'Non-Life 1'!E28+'PR 1'!E28</f>
        <v>20.7</v>
      </c>
      <c r="F28" s="236">
        <f>IFERROR(E28*100/E$27,0)</f>
        <v>7.4647856849211339E-2</v>
      </c>
      <c r="G28" s="175">
        <f>'Non-Life 1'!G28+'PR 1'!G28</f>
        <v>24</v>
      </c>
      <c r="H28" s="236">
        <f>IFERROR(G28*100/G$27,0)</f>
        <v>8.1308800661311589E-2</v>
      </c>
      <c r="I28" s="175">
        <f>'Non-Life 1'!I28+'PR 1'!I28</f>
        <v>24.1</v>
      </c>
      <c r="J28" s="236">
        <f>IFERROR(I28*100/I$27,0)</f>
        <v>7.3355735748898129E-2</v>
      </c>
      <c r="K28" s="175">
        <f>'Non-Life 1'!K28+'PR 1'!K28</f>
        <v>14.6</v>
      </c>
      <c r="L28" s="236">
        <f>IFERROR(K28*100/K$27,0)</f>
        <v>3.8538524138182248E-2</v>
      </c>
    </row>
    <row r="29" spans="2:12" ht="12" customHeight="1">
      <c r="B29" s="171" t="s">
        <v>176</v>
      </c>
      <c r="C29" s="171">
        <f>'Non-Life 1'!C29+'PR 1'!C29</f>
        <v>5973.7</v>
      </c>
      <c r="D29" s="233">
        <f>IFERROR(C29*100/C$24,0)</f>
        <v>7.7959585308304264</v>
      </c>
      <c r="E29" s="171">
        <f>'Non-Life 1'!E29+'PR 1'!E29</f>
        <v>6389.4</v>
      </c>
      <c r="F29" s="234">
        <f>IFERROR(E29*100/E$24,0)</f>
        <v>7.5682897967741143</v>
      </c>
      <c r="G29" s="171">
        <f>'Non-Life 1'!G29+'PR 1'!G29</f>
        <v>6756.1</v>
      </c>
      <c r="H29" s="234">
        <f>IFERROR(G29*100/G$24,0)</f>
        <v>7.4204694728425391</v>
      </c>
      <c r="I29" s="171">
        <f>'Non-Life 1'!I29+'PR 1'!I29</f>
        <v>6253.9</v>
      </c>
      <c r="J29" s="234">
        <f>IFERROR(I29*100/I$24,0)</f>
        <v>7.2934670295965081</v>
      </c>
      <c r="K29" s="171">
        <f>'Non-Life 1'!K29+'PR 1'!K29</f>
        <v>6201.71</v>
      </c>
      <c r="L29" s="234">
        <f>IFERROR(K29*100/K$24,0)</f>
        <v>6.3609996077781359</v>
      </c>
    </row>
    <row r="30" spans="2:12" ht="13.35" customHeight="1">
      <c r="B30" s="171" t="s">
        <v>177</v>
      </c>
      <c r="C30" s="171">
        <f>'Non-Life 1'!C30+'PR 1'!C30</f>
        <v>27122.199999999997</v>
      </c>
      <c r="D30" s="233">
        <f>IFERROR(C30*100/C$24,0)</f>
        <v>35.395742415067538</v>
      </c>
      <c r="E30" s="171">
        <f>'Non-Life 1'!E30+'PR 1'!E30</f>
        <v>28415.3</v>
      </c>
      <c r="F30" s="234">
        <f>IFERROR(E30*100/E$24,0)</f>
        <v>33.658125185819557</v>
      </c>
      <c r="G30" s="171">
        <f>'Non-Life 1'!G30+'PR 1'!G30</f>
        <v>30337.599999999999</v>
      </c>
      <c r="H30" s="234">
        <f>IFERROR(G30*100/G$24,0)</f>
        <v>33.320885522610354</v>
      </c>
      <c r="I30" s="171">
        <f>'Non-Life 1'!I30+'PR 1'!I30</f>
        <v>25984.800000000003</v>
      </c>
      <c r="J30" s="234">
        <f>IFERROR(I30*100/I$24,0)</f>
        <v>30.30417532590214</v>
      </c>
      <c r="K30" s="171">
        <f>'Non-Life 1'!K30+'PR 1'!K30</f>
        <v>26180.760000000002</v>
      </c>
      <c r="L30" s="234">
        <f>IFERROR(K30*100/K$24,0)</f>
        <v>26.85320727530528</v>
      </c>
    </row>
    <row r="31" spans="2:12" ht="12.75" customHeight="1">
      <c r="B31" s="175" t="s">
        <v>175</v>
      </c>
      <c r="C31" s="175">
        <f>'Non-Life 1'!C31+'PR 1'!C31</f>
        <v>0</v>
      </c>
      <c r="D31" s="238">
        <f>IFERROR(C31*100/C$30,0)</f>
        <v>0</v>
      </c>
      <c r="E31" s="175">
        <f>'Non-Life 1'!E31+'PR 1'!E31</f>
        <v>0</v>
      </c>
      <c r="F31" s="178">
        <f>IFERROR(E31*100/E$30,0)</f>
        <v>0</v>
      </c>
      <c r="G31" s="175">
        <f>'Non-Life 1'!G31+'PR 1'!G31</f>
        <v>0</v>
      </c>
      <c r="H31" s="178">
        <f>IFERROR(G31*100/G$30,0)</f>
        <v>0</v>
      </c>
      <c r="I31" s="175">
        <f>'Non-Life 1'!I31+'PR 1'!I31</f>
        <v>0</v>
      </c>
      <c r="J31" s="178">
        <f>IFERROR(I31*100/I$30,0)</f>
        <v>0</v>
      </c>
      <c r="K31" s="175">
        <f>'Non-Life 1'!K31+'PR 1'!K31</f>
        <v>0</v>
      </c>
      <c r="L31" s="178">
        <f>IFERROR(K31*100/K$30,0)</f>
        <v>0</v>
      </c>
    </row>
    <row r="32" spans="2:12" ht="15" customHeight="1">
      <c r="B32" s="171" t="s">
        <v>178</v>
      </c>
      <c r="C32" s="171">
        <f>'Non-Life 1'!C32+'PR 1'!C32</f>
        <v>15059.699999999999</v>
      </c>
      <c r="D32" s="233">
        <f>IFERROR(C32*100/C$24,0)</f>
        <v>19.653614457831324</v>
      </c>
      <c r="E32" s="171">
        <f>'Non-Life 1'!E32+'PR 1'!E32</f>
        <v>17395.7</v>
      </c>
      <c r="F32" s="234">
        <f>IFERROR(E32*100/E$24,0)</f>
        <v>20.605330518944417</v>
      </c>
      <c r="G32" s="171">
        <f>'Non-Life 1'!G32+'PR 1'!G32</f>
        <v>19474.400000000001</v>
      </c>
      <c r="H32" s="234">
        <f>IFERROR(G32*100/G$24,0)</f>
        <v>21.389439277382625</v>
      </c>
      <c r="I32" s="171">
        <f>'Non-Life 1'!I32+'PR 1'!I32</f>
        <v>16984.3</v>
      </c>
      <c r="J32" s="234">
        <f>IFERROR(I32*100/I$24,0)</f>
        <v>19.807549220610497</v>
      </c>
      <c r="K32" s="171">
        <f>'Non-Life 1'!K32+'PR 1'!K32</f>
        <v>22762.6</v>
      </c>
      <c r="L32" s="234">
        <f>IFERROR(K32*100/K$24,0)</f>
        <v>23.347252559698955</v>
      </c>
    </row>
    <row r="33" spans="2:12" ht="13.35" customHeight="1">
      <c r="B33" s="175" t="s">
        <v>175</v>
      </c>
      <c r="C33" s="175">
        <f>'Non-Life 1'!C33+'PR 1'!C33</f>
        <v>848</v>
      </c>
      <c r="D33" s="235">
        <f>IFERROR(C33*100/C$32,0)</f>
        <v>5.6309222627276778</v>
      </c>
      <c r="E33" s="175">
        <f>'Non-Life 1'!E33+'PR 1'!E33</f>
        <v>1093</v>
      </c>
      <c r="F33" s="236">
        <f>IFERROR(E33*100/E$32,0)</f>
        <v>6.2831619308219846</v>
      </c>
      <c r="G33" s="175">
        <f>'Non-Life 1'!G33+'PR 1'!G33</f>
        <v>1294.2</v>
      </c>
      <c r="H33" s="236">
        <f>IFERROR(G33*100/G$32,0)</f>
        <v>6.6456476194388525</v>
      </c>
      <c r="I33" s="175">
        <f>'Non-Life 1'!I33+'PR 1'!I33</f>
        <v>988.9</v>
      </c>
      <c r="J33" s="236">
        <f>IFERROR(I33*100/I$32,0)</f>
        <v>5.8224360144368621</v>
      </c>
      <c r="K33" s="175">
        <f>'Non-Life 1'!K33+'PR 1'!K33</f>
        <v>1322.5</v>
      </c>
      <c r="L33" s="236">
        <f>IFERROR(K33*100/K$32,0)</f>
        <v>5.8099689842109425</v>
      </c>
    </row>
    <row r="34" spans="2:12" ht="13.35" customHeight="1">
      <c r="B34" s="175" t="s">
        <v>179</v>
      </c>
      <c r="C34" s="175">
        <f>'Non-Life 1'!C34+'PR 1'!C34</f>
        <v>842.1</v>
      </c>
      <c r="D34" s="235">
        <f>IFERROR(C34*100/C$32,0)</f>
        <v>5.5917448554752092</v>
      </c>
      <c r="E34" s="175">
        <f>'Non-Life 1'!E34+'PR 1'!E34</f>
        <v>793.7</v>
      </c>
      <c r="F34" s="236">
        <f>IFERROR(E34*100/E$32,0)</f>
        <v>4.5626217973407224</v>
      </c>
      <c r="G34" s="175">
        <f>'Non-Life 1'!G34+'PR 1'!G34</f>
        <v>771.9</v>
      </c>
      <c r="H34" s="236">
        <f>IFERROR(G34*100/G$32,0)</f>
        <v>3.9636651193361536</v>
      </c>
      <c r="I34" s="175">
        <f>'Non-Life 1'!I34+'PR 1'!I34</f>
        <v>254</v>
      </c>
      <c r="J34" s="236">
        <f>IFERROR(I34*100/I$32,0)</f>
        <v>1.4954987841712641</v>
      </c>
      <c r="K34" s="175">
        <f>'Non-Life 1'!K34+'PR 1'!K34</f>
        <v>353.5</v>
      </c>
      <c r="L34" s="236">
        <f>IFERROR(K34*100/K$32,0)</f>
        <v>1.5529860385017529</v>
      </c>
    </row>
    <row r="35" spans="2:12" ht="14.25" customHeight="1">
      <c r="B35" s="171" t="s">
        <v>180</v>
      </c>
      <c r="C35" s="171">
        <f>'Non-Life 1'!C35+'PR 1'!C35</f>
        <v>3446.2999999999997</v>
      </c>
      <c r="D35" s="233">
        <f>IFERROR(C35*100/C$24,0)</f>
        <v>4.4975830531832699</v>
      </c>
      <c r="E35" s="171">
        <f>'Non-Life 1'!E35+'PR 1'!E35</f>
        <v>4495.2</v>
      </c>
      <c r="F35" s="234">
        <f>IFERROR(E35*100/E$24,0)</f>
        <v>5.3245964088113125</v>
      </c>
      <c r="G35" s="171">
        <f>'Non-Life 1'!G35+'PR 1'!G35</f>
        <v>4961.6000000000004</v>
      </c>
      <c r="H35" s="234">
        <f>IFERROR(G35*100/G$24,0)</f>
        <v>5.4495050896901391</v>
      </c>
      <c r="I35" s="171">
        <f>'Non-Life 1'!I35+'PR 1'!I35</f>
        <v>3669.8</v>
      </c>
      <c r="J35" s="234">
        <f>IFERROR(I35*100/I$24,0)</f>
        <v>4.2798198412531807</v>
      </c>
      <c r="K35" s="171">
        <f>'Non-Life 1'!K35+'PR 1'!K35</f>
        <v>4466.8999999999996</v>
      </c>
      <c r="L35" s="234">
        <f>IFERROR(K35*100/K$24,0)</f>
        <v>4.5816313803747919</v>
      </c>
    </row>
    <row r="36" spans="2:12" ht="13.35" customHeight="1">
      <c r="B36" s="171" t="s">
        <v>181</v>
      </c>
      <c r="C36" s="171">
        <f>'Non-Life 1'!C36+'PR 1'!C36</f>
        <v>4.5999999999999996</v>
      </c>
      <c r="D36" s="240">
        <f>IFERROR(C36*100/C$24,0)</f>
        <v>6.0032156355056265E-3</v>
      </c>
      <c r="E36" s="171">
        <f>'Non-Life 1'!E36+'PR 1'!E36</f>
        <v>-2.5</v>
      </c>
      <c r="F36" s="174">
        <f>IFERROR(E36*100/E$24,0)</f>
        <v>-2.9612678016613901E-3</v>
      </c>
      <c r="G36" s="171">
        <f>'Non-Life 1'!G36+'PR 1'!G36</f>
        <v>0</v>
      </c>
      <c r="H36" s="174">
        <f>IFERROR(G36*100/G$24,0)</f>
        <v>0</v>
      </c>
      <c r="I36" s="171">
        <f>'Non-Life 1'!I36+'PR 1'!I36</f>
        <v>0.2</v>
      </c>
      <c r="J36" s="174">
        <f>IFERROR(I36*100/I$24,0)</f>
        <v>2.3324539981760207E-4</v>
      </c>
      <c r="K36" s="171">
        <f>'Non-Life 1'!K36+'PR 1'!K36</f>
        <v>-0.3</v>
      </c>
      <c r="L36" s="174">
        <f>IFERROR(K36*100/K$24,0)</f>
        <v>-3.0770543645759654E-4</v>
      </c>
    </row>
    <row r="37" spans="2:12" ht="13.35" customHeight="1">
      <c r="B37" s="980" t="s">
        <v>182</v>
      </c>
      <c r="C37" s="880">
        <f t="shared" ref="C37:J37" si="2">C40+C42+C43+C45+C48+C49</f>
        <v>48813.799999999996</v>
      </c>
      <c r="D37" s="889">
        <f t="shared" si="2"/>
        <v>100</v>
      </c>
      <c r="E37" s="880">
        <f t="shared" si="2"/>
        <v>53658</v>
      </c>
      <c r="F37" s="889">
        <f t="shared" si="2"/>
        <v>99.999999999999986</v>
      </c>
      <c r="G37" s="887">
        <f t="shared" si="2"/>
        <v>57134.600000000006</v>
      </c>
      <c r="H37" s="889">
        <f t="shared" si="2"/>
        <v>99.999999999999972</v>
      </c>
      <c r="I37" s="904">
        <f t="shared" si="2"/>
        <v>50755.3</v>
      </c>
      <c r="J37" s="889">
        <f t="shared" si="2"/>
        <v>100</v>
      </c>
      <c r="K37" s="904">
        <f t="shared" ref="K37:L37" si="3">K40+K42+K43+K45+K48+K49</f>
        <v>54980.4</v>
      </c>
      <c r="L37" s="889">
        <f t="shared" si="3"/>
        <v>100.00000000000001</v>
      </c>
    </row>
    <row r="38" spans="2:12" ht="13.35" customHeight="1">
      <c r="B38" s="980"/>
      <c r="C38" s="881"/>
      <c r="D38" s="890"/>
      <c r="E38" s="881"/>
      <c r="F38" s="890"/>
      <c r="G38" s="888"/>
      <c r="H38" s="890"/>
      <c r="I38" s="905"/>
      <c r="J38" s="890"/>
      <c r="K38" s="905"/>
      <c r="L38" s="890"/>
    </row>
    <row r="39" spans="2:12" ht="13.35" customHeight="1">
      <c r="B39" s="166"/>
      <c r="C39" s="232"/>
      <c r="D39" s="230"/>
      <c r="E39" s="194"/>
      <c r="F39" s="231"/>
      <c r="G39" s="232"/>
      <c r="H39" s="231"/>
      <c r="I39" s="217"/>
      <c r="J39" s="231"/>
      <c r="K39" s="217"/>
      <c r="L39" s="231"/>
    </row>
    <row r="40" spans="2:12" ht="12.75" customHeight="1">
      <c r="B40" s="171" t="s">
        <v>174</v>
      </c>
      <c r="C40" s="171">
        <f>'Non-Life 1'!C40+'PR 1'!C40</f>
        <v>7264.9</v>
      </c>
      <c r="D40" s="233">
        <f>IFERROR(C40*100/C$37,0)</f>
        <v>14.882881480237147</v>
      </c>
      <c r="E40" s="171">
        <f>'Non-Life 1'!E40+'PR 1'!E40</f>
        <v>7537.2</v>
      </c>
      <c r="F40" s="234">
        <f>IFERROR(E40*100/E$37,0)</f>
        <v>14.046740467404675</v>
      </c>
      <c r="G40" s="171">
        <f>'Non-Life 1'!G40+'PR 1'!G40</f>
        <v>7209</v>
      </c>
      <c r="H40" s="234">
        <f>IFERROR(G40*100/G$37,0)</f>
        <v>12.617573239333082</v>
      </c>
      <c r="I40" s="171">
        <f>'Non-Life 1'!I40+'PR 1'!I40</f>
        <v>7348.1</v>
      </c>
      <c r="J40" s="234">
        <f>IFERROR(I40*100/I$37,0)</f>
        <v>14.477502842067723</v>
      </c>
      <c r="K40" s="171">
        <f>'Non-Life 1'!K40+'PR 1'!K40</f>
        <v>9155.5</v>
      </c>
      <c r="L40" s="234">
        <f>IFERROR(K40*100/K$37,0)</f>
        <v>16.652297909800584</v>
      </c>
    </row>
    <row r="41" spans="2:12" ht="12.75" customHeight="1">
      <c r="B41" s="175" t="s">
        <v>175</v>
      </c>
      <c r="C41" s="175">
        <f>'Non-Life 1'!C41+'PR 1'!C41</f>
        <v>10.9</v>
      </c>
      <c r="D41" s="235">
        <f>IFERROR(C41*100/C$40,0)</f>
        <v>0.15003647675811094</v>
      </c>
      <c r="E41" s="175">
        <f>'Non-Life 1'!E41+'PR 1'!E41</f>
        <v>18.7</v>
      </c>
      <c r="F41" s="236">
        <f>IFERROR(E41*100/E$40,0)</f>
        <v>0.24810274372446001</v>
      </c>
      <c r="G41" s="175">
        <f>'Non-Life 1'!G41+'PR 1'!G41</f>
        <v>21.5</v>
      </c>
      <c r="H41" s="236">
        <f>IFERROR(G41*100/G$40,0)</f>
        <v>0.2982383132195866</v>
      </c>
      <c r="I41" s="175">
        <f>'Non-Life 1'!I41+'PR 1'!I41</f>
        <v>21.2</v>
      </c>
      <c r="J41" s="236">
        <f>IFERROR(I41*100/I$40,0)</f>
        <v>0.28850995495434195</v>
      </c>
      <c r="K41" s="175">
        <f>'Non-Life 1'!K41+'PR 1'!K41</f>
        <v>14.1</v>
      </c>
      <c r="L41" s="236">
        <f>IFERROR(K41*100/K$40,0)</f>
        <v>0.1540057888700781</v>
      </c>
    </row>
    <row r="42" spans="2:12" ht="12" customHeight="1">
      <c r="B42" s="171" t="s">
        <v>176</v>
      </c>
      <c r="C42" s="171">
        <f>'Non-Life 1'!C42+'PR 1'!C42</f>
        <v>2070.4</v>
      </c>
      <c r="D42" s="233">
        <f>IFERROR(C42*100/C$37,0)</f>
        <v>4.2414235318700859</v>
      </c>
      <c r="E42" s="171">
        <f>'Non-Life 1'!E42+'PR 1'!E42</f>
        <v>2012</v>
      </c>
      <c r="F42" s="234">
        <f>IFERROR(E42*100/E$37,0)</f>
        <v>3.7496738603749673</v>
      </c>
      <c r="G42" s="171">
        <f>'Non-Life 1'!G42+'PR 1'!G42</f>
        <v>2173.7999999999997</v>
      </c>
      <c r="H42" s="234">
        <f>IFERROR(G42*100/G$37,0)</f>
        <v>3.8046997791180819</v>
      </c>
      <c r="I42" s="171">
        <f>'Non-Life 1'!I42+'PR 1'!I42</f>
        <v>1974.2</v>
      </c>
      <c r="J42" s="234">
        <f>IFERROR(I42*100/I$37,0)</f>
        <v>3.8896430520556473</v>
      </c>
      <c r="K42" s="171">
        <f>'Non-Life 1'!K42+'PR 1'!K42</f>
        <v>1620.7</v>
      </c>
      <c r="L42" s="234">
        <f>IFERROR(K42*100/K$37,0)</f>
        <v>2.9477777535267111</v>
      </c>
    </row>
    <row r="43" spans="2:12" ht="13.35" customHeight="1">
      <c r="B43" s="171" t="s">
        <v>177</v>
      </c>
      <c r="C43" s="171">
        <f>'Non-Life 1'!C43+'PR 1'!C43</f>
        <v>24940.399999999998</v>
      </c>
      <c r="D43" s="233">
        <f>IFERROR(C43*100/C$37,0)</f>
        <v>51.092928639032408</v>
      </c>
      <c r="E43" s="171">
        <f>'Non-Life 1'!E43+'PR 1'!E43</f>
        <v>27062.6</v>
      </c>
      <c r="F43" s="234">
        <f>IFERROR(E43*100/E$37,0)</f>
        <v>50.435349808043533</v>
      </c>
      <c r="G43" s="171">
        <f>'Non-Life 1'!G43+'PR 1'!G43</f>
        <v>28550.2</v>
      </c>
      <c r="H43" s="234">
        <f>IFERROR(G43*100/G$37,0)</f>
        <v>49.970070675212561</v>
      </c>
      <c r="I43" s="171">
        <f>'Non-Life 1'!I43+'PR 1'!I43</f>
        <v>24588.2</v>
      </c>
      <c r="J43" s="234">
        <f>IFERROR(I43*100/I$37,0)</f>
        <v>48.444595933823656</v>
      </c>
      <c r="K43" s="171">
        <f>'Non-Life 1'!K43+'PR 1'!K43</f>
        <v>24529</v>
      </c>
      <c r="L43" s="234">
        <f>IFERROR(K43*100/K$37,0)</f>
        <v>44.614080654196769</v>
      </c>
    </row>
    <row r="44" spans="2:12" ht="13.35" customHeight="1">
      <c r="B44" s="175" t="s">
        <v>175</v>
      </c>
      <c r="C44" s="175">
        <f>'Non-Life 1'!C44+'PR 1'!C44</f>
        <v>0</v>
      </c>
      <c r="D44" s="238">
        <f>IFERROR(C44*100/C$43,0)</f>
        <v>0</v>
      </c>
      <c r="E44" s="175">
        <f>'Non-Life 1'!E44+'PR 1'!E44</f>
        <v>0</v>
      </c>
      <c r="F44" s="178">
        <f>IFERROR(E44*100/E$43,0)</f>
        <v>0</v>
      </c>
      <c r="G44" s="175">
        <f>'Non-Life 1'!G44+'PR 1'!G44</f>
        <v>0</v>
      </c>
      <c r="H44" s="178">
        <f>IFERROR(G44*100/G$43,0)</f>
        <v>0</v>
      </c>
      <c r="I44" s="175">
        <f>'Non-Life 1'!I44+'PR 1'!I44</f>
        <v>0</v>
      </c>
      <c r="J44" s="178">
        <f>IFERROR(I44*100/I$43,0)</f>
        <v>0</v>
      </c>
      <c r="K44" s="175">
        <f>'Non-Life 1'!K44+'PR 1'!K44</f>
        <v>0</v>
      </c>
      <c r="L44" s="178">
        <f>IFERROR(K44*100/K$43,0)</f>
        <v>0</v>
      </c>
    </row>
    <row r="45" spans="2:12" ht="12" customHeight="1">
      <c r="B45" s="171" t="s">
        <v>178</v>
      </c>
      <c r="C45" s="171">
        <f>'Non-Life 1'!C45+'PR 1'!C45</f>
        <v>10765.7</v>
      </c>
      <c r="D45" s="233">
        <f>IFERROR(C45*100/C$37,0)</f>
        <v>22.054623897340509</v>
      </c>
      <c r="E45" s="171">
        <f>'Non-Life 1'!E45+'PR 1'!E45</f>
        <v>12364.199999999999</v>
      </c>
      <c r="F45" s="234">
        <f>IFERROR(E45*100/E$37,0)</f>
        <v>23.04260315330426</v>
      </c>
      <c r="G45" s="171">
        <f>'Non-Life 1'!G45+'PR 1'!G45</f>
        <v>13663.4</v>
      </c>
      <c r="H45" s="234">
        <f>IFERROR(G45*100/G$37,0)</f>
        <v>23.914405631613764</v>
      </c>
      <c r="I45" s="171">
        <f>'Non-Life 1'!I45+'PR 1'!I45</f>
        <v>12313.6</v>
      </c>
      <c r="J45" s="234">
        <f>IFERROR(I45*100/I$37,0)</f>
        <v>24.260717599935376</v>
      </c>
      <c r="K45" s="171">
        <f>'Non-Life 1'!K45+'PR 1'!K45</f>
        <v>14393.8</v>
      </c>
      <c r="L45" s="234">
        <f>IFERROR(K45*100/K$37,0)</f>
        <v>26.179875010003563</v>
      </c>
    </row>
    <row r="46" spans="2:12" ht="13.35" customHeight="1">
      <c r="B46" s="175" t="s">
        <v>175</v>
      </c>
      <c r="C46" s="175">
        <f>'Non-Life 1'!C46+'PR 1'!C46</f>
        <v>777.9</v>
      </c>
      <c r="D46" s="235">
        <f>IFERROR(C46*100/C$45,0)</f>
        <v>7.2257261487873521</v>
      </c>
      <c r="E46" s="175">
        <f>'Non-Life 1'!E46+'PR 1'!E46</f>
        <v>1093</v>
      </c>
      <c r="F46" s="236">
        <f>IFERROR(E46*100/E$45,0)</f>
        <v>8.840038174730271</v>
      </c>
      <c r="G46" s="175">
        <f>'Non-Life 1'!G46+'PR 1'!G46</f>
        <v>1178</v>
      </c>
      <c r="H46" s="236">
        <f>IFERROR(G46*100/G$45,0)</f>
        <v>8.6215729613419789</v>
      </c>
      <c r="I46" s="175">
        <f>'Non-Life 1'!I46+'PR 1'!I46</f>
        <v>895.3</v>
      </c>
      <c r="J46" s="236">
        <f>IFERROR(I46*100/I$45,0)</f>
        <v>7.2708225051975051</v>
      </c>
      <c r="K46" s="175">
        <f>'Non-Life 1'!K46+'PR 1'!K46</f>
        <v>1243.3</v>
      </c>
      <c r="L46" s="236">
        <f>IFERROR(K46*100/K$45,0)</f>
        <v>8.6377468076532953</v>
      </c>
    </row>
    <row r="47" spans="2:12" ht="13.35" customHeight="1">
      <c r="B47" s="175" t="s">
        <v>179</v>
      </c>
      <c r="C47" s="175">
        <f>'Non-Life 1'!C47+'PR 1'!C47</f>
        <v>727.6</v>
      </c>
      <c r="D47" s="235">
        <f>IFERROR(C47*100/C$45,0)</f>
        <v>6.7585015372897255</v>
      </c>
      <c r="E47" s="175">
        <f>'Non-Life 1'!E47+'PR 1'!E47</f>
        <v>793.7</v>
      </c>
      <c r="F47" s="236">
        <f>IFERROR(E47*100/E$45,0)</f>
        <v>6.4193397065722007</v>
      </c>
      <c r="G47" s="175">
        <f>'Non-Life 1'!G47+'PR 1'!G47</f>
        <v>636.6</v>
      </c>
      <c r="H47" s="236">
        <f>IFERROR(G47*100/G$45,0)</f>
        <v>4.6591624339476265</v>
      </c>
      <c r="I47" s="175">
        <f>'Non-Life 1'!I47+'PR 1'!I47</f>
        <v>224</v>
      </c>
      <c r="J47" s="236">
        <f>IFERROR(I47*100/I$45,0)</f>
        <v>1.8191268191268191</v>
      </c>
      <c r="K47" s="175">
        <f>'Non-Life 1'!K47+'PR 1'!K47</f>
        <v>316.5</v>
      </c>
      <c r="L47" s="236">
        <f>IFERROR(K47*100/K$45,0)</f>
        <v>2.1988633995192375</v>
      </c>
    </row>
    <row r="48" spans="2:12" ht="13.35" customHeight="1">
      <c r="B48" s="171" t="s">
        <v>180</v>
      </c>
      <c r="C48" s="171">
        <f>'Non-Life 1'!C48+'PR 1'!C48</f>
        <v>3269.5</v>
      </c>
      <c r="D48" s="233">
        <f>IFERROR(C48*100/C$37,0)</f>
        <v>6.6979010034047759</v>
      </c>
      <c r="E48" s="171">
        <f>'Non-Life 1'!E48+'PR 1'!E48</f>
        <v>4173.7999999999993</v>
      </c>
      <c r="F48" s="234">
        <f>IFERROR(E48*100/E$37,0)</f>
        <v>7.7785232397778516</v>
      </c>
      <c r="G48" s="171">
        <f>'Non-Life 1'!G48+'PR 1'!G48</f>
        <v>4544.9000000000005</v>
      </c>
      <c r="H48" s="234">
        <f>IFERROR(G48*100/G$37,0)</f>
        <v>7.9547244576841356</v>
      </c>
      <c r="I48" s="171">
        <f>'Non-Life 1'!I48+'PR 1'!I48</f>
        <v>3370.3</v>
      </c>
      <c r="J48" s="234">
        <f>IFERROR(I48*100/I$37,0)</f>
        <v>6.6402917527824679</v>
      </c>
      <c r="K48" s="171">
        <f>'Non-Life 1'!K48+'PR 1'!K48</f>
        <v>4171.8</v>
      </c>
      <c r="L48" s="234">
        <f>IFERROR(K48*100/K$37,0)</f>
        <v>7.5877949232817512</v>
      </c>
    </row>
    <row r="49" spans="1:12" ht="13.35" customHeight="1">
      <c r="B49" s="171" t="s">
        <v>181</v>
      </c>
      <c r="C49" s="171">
        <f>'Non-Life 1'!C49+'PR 1'!C49</f>
        <v>502.9</v>
      </c>
      <c r="D49" s="241">
        <f>IFERROR(C49*100/C$37,0)</f>
        <v>1.0302414481150823</v>
      </c>
      <c r="E49" s="171">
        <f>'Non-Life 1'!E49+'PR 1'!E49</f>
        <v>508.2</v>
      </c>
      <c r="F49" s="234">
        <f>IFERROR(E49*100/E$37,0)</f>
        <v>0.947109471094711</v>
      </c>
      <c r="G49" s="171">
        <f>'Non-Life 1'!G49+'PR 1'!G49</f>
        <v>993.3</v>
      </c>
      <c r="H49" s="234">
        <f>IFERROR(G49*100/G$37,0)</f>
        <v>1.738526217038362</v>
      </c>
      <c r="I49" s="171">
        <f>'Non-Life 1'!I49+'PR 1'!I49</f>
        <v>1160.9000000000001</v>
      </c>
      <c r="J49" s="234">
        <f>IFERROR(I49*100/I$37,0)</f>
        <v>2.2872488193351237</v>
      </c>
      <c r="K49" s="171">
        <f>'Non-Life 1'!K49+'PR 1'!K49</f>
        <v>1109.5999999999999</v>
      </c>
      <c r="L49" s="234">
        <f>IFERROR(K49*100/K$37,0)</f>
        <v>2.0181737491906202</v>
      </c>
    </row>
    <row r="50" spans="1:12" ht="11.25" customHeight="1">
      <c r="B50" s="171"/>
      <c r="C50" s="244"/>
      <c r="D50" s="229"/>
      <c r="E50" s="242"/>
      <c r="F50" s="243"/>
      <c r="G50" s="244"/>
      <c r="H50" s="243"/>
      <c r="I50" s="228"/>
      <c r="J50" s="243"/>
      <c r="K50" s="228"/>
      <c r="L50" s="243"/>
    </row>
    <row r="51" spans="1:12" ht="13.5" customHeight="1">
      <c r="B51" s="245" t="s">
        <v>119</v>
      </c>
      <c r="C51" s="880">
        <f>SUM(C53:C54)</f>
        <v>48813.7</v>
      </c>
      <c r="D51" s="889">
        <f>SUM(D53:D55)</f>
        <v>100</v>
      </c>
      <c r="E51" s="880">
        <f>SUM(E53:E54)</f>
        <v>53658</v>
      </c>
      <c r="F51" s="889">
        <f>SUM(F53:F55)</f>
        <v>100</v>
      </c>
      <c r="G51" s="887">
        <f>SUM(G53:G54)</f>
        <v>57134.600000000006</v>
      </c>
      <c r="H51" s="889">
        <f>SUM(H53:H55)</f>
        <v>100</v>
      </c>
      <c r="I51" s="904">
        <f>SUM(I53:I54)</f>
        <v>50755.299999999996</v>
      </c>
      <c r="J51" s="889">
        <f>SUM(J53:J55)</f>
        <v>100</v>
      </c>
      <c r="K51" s="904">
        <f>SUM(K53:K54)</f>
        <v>54980.4</v>
      </c>
      <c r="L51" s="889">
        <f>SUM(L53:L55)</f>
        <v>100</v>
      </c>
    </row>
    <row r="52" spans="1:12" ht="13.35" customHeight="1">
      <c r="B52" s="246" t="s">
        <v>183</v>
      </c>
      <c r="C52" s="881"/>
      <c r="D52" s="890"/>
      <c r="E52" s="881"/>
      <c r="F52" s="890"/>
      <c r="G52" s="888"/>
      <c r="H52" s="890"/>
      <c r="I52" s="905"/>
      <c r="J52" s="890"/>
      <c r="K52" s="905"/>
      <c r="L52" s="890"/>
    </row>
    <row r="53" spans="1:12" ht="13.35" customHeight="1">
      <c r="B53" s="171" t="s">
        <v>184</v>
      </c>
      <c r="C53" s="171">
        <f>'Non-Life 1'!C53+'PR 1'!C53</f>
        <v>38472.799999999996</v>
      </c>
      <c r="D53" s="233">
        <f>ROUND(C53*100/C$51,2)</f>
        <v>78.819999999999993</v>
      </c>
      <c r="E53" s="171">
        <f>'Non-Life 1'!E53+'PR 1'!E53</f>
        <v>43005.5</v>
      </c>
      <c r="F53" s="234">
        <f>ROUND(E53*100/E$51,2)</f>
        <v>80.150000000000006</v>
      </c>
      <c r="G53" s="171">
        <f>'Non-Life 1'!G53+'PR 1'!G53</f>
        <v>46196.700000000004</v>
      </c>
      <c r="H53" s="234">
        <f>ROUND(G53*100/G$51,2)</f>
        <v>80.86</v>
      </c>
      <c r="I53" s="171">
        <f>'Non-Life 1'!I53+'PR 1'!I53</f>
        <v>41211.699999999997</v>
      </c>
      <c r="J53" s="234">
        <f>ROUND(I53*100/I$51,2)</f>
        <v>81.2</v>
      </c>
      <c r="K53" s="171">
        <f>'Non-Life 1'!K53+'PR 1'!K53</f>
        <v>45520.800000000003</v>
      </c>
      <c r="L53" s="234">
        <f>ROUND(K53*100/K$51,2)</f>
        <v>82.79</v>
      </c>
    </row>
    <row r="54" spans="1:12" ht="12" customHeight="1">
      <c r="B54" s="171" t="s">
        <v>185</v>
      </c>
      <c r="C54" s="171">
        <f>'Non-Life 1'!C54+'PR 1'!C54</f>
        <v>10340.9</v>
      </c>
      <c r="D54" s="233">
        <f>ROUND(C54*100/C$51,2)</f>
        <v>21.18</v>
      </c>
      <c r="E54" s="171">
        <f>'Non-Life 1'!E54+'PR 1'!E54</f>
        <v>10652.5</v>
      </c>
      <c r="F54" s="234">
        <f>ROUND(E54*100/E$51,2)</f>
        <v>19.850000000000001</v>
      </c>
      <c r="G54" s="171">
        <f>'Non-Life 1'!G54+'PR 1'!G54</f>
        <v>10937.9</v>
      </c>
      <c r="H54" s="234">
        <f>ROUND(G54*100/G$51,2)</f>
        <v>19.14</v>
      </c>
      <c r="I54" s="171">
        <f>'Non-Life 1'!I54+'PR 1'!I54</f>
        <v>9543.6</v>
      </c>
      <c r="J54" s="234">
        <f>ROUND(I54*100/I$51,2)</f>
        <v>18.8</v>
      </c>
      <c r="K54" s="171">
        <f>'Non-Life 1'!K54+'PR 1'!K54</f>
        <v>9459.6</v>
      </c>
      <c r="L54" s="234">
        <f>ROUND(K54*100/K$51,2)</f>
        <v>17.21</v>
      </c>
    </row>
    <row r="55" spans="1:12" ht="13.35" customHeight="1">
      <c r="B55" s="171"/>
      <c r="C55" s="215"/>
      <c r="D55" s="233"/>
      <c r="E55" s="171"/>
      <c r="F55" s="234"/>
      <c r="G55" s="215"/>
      <c r="H55" s="234"/>
      <c r="I55" s="172"/>
      <c r="J55" s="234"/>
      <c r="K55" s="172"/>
      <c r="L55" s="234"/>
    </row>
    <row r="56" spans="1:12" ht="13.35" customHeight="1" thickBot="1">
      <c r="B56" s="247"/>
      <c r="C56" s="251"/>
      <c r="D56" s="248"/>
      <c r="E56" s="198"/>
      <c r="F56" s="199"/>
      <c r="G56" s="223"/>
      <c r="H56" s="199"/>
      <c r="I56" s="196"/>
      <c r="J56" s="199"/>
      <c r="K56" s="196"/>
      <c r="L56" s="199"/>
    </row>
    <row r="57" spans="1:12" ht="11.25" customHeight="1"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2" ht="13.35" customHeight="1">
      <c r="B58" s="253" t="s">
        <v>186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ht="13.35" customHeight="1">
      <c r="B59" s="123"/>
    </row>
    <row r="60" spans="1:12" ht="13.35" customHeight="1">
      <c r="L60" s="255"/>
    </row>
    <row r="61" spans="1:12" ht="18" customHeight="1">
      <c r="A61" s="820" t="s">
        <v>282</v>
      </c>
      <c r="B61" s="820"/>
      <c r="C61" s="820"/>
      <c r="D61" s="820"/>
      <c r="E61" s="820"/>
      <c r="F61" s="820"/>
      <c r="G61" s="820"/>
      <c r="H61" s="820"/>
      <c r="I61" s="820"/>
      <c r="J61" s="820"/>
      <c r="K61" s="820"/>
      <c r="L61" s="820"/>
    </row>
    <row r="62" spans="1:12" ht="12" customHeight="1">
      <c r="B62" s="256"/>
      <c r="C62" s="885"/>
      <c r="D62" s="885"/>
    </row>
    <row r="63" spans="1:12" ht="12.75" customHeight="1">
      <c r="D63" s="884"/>
      <c r="E63" s="884"/>
      <c r="F63" s="886"/>
      <c r="G63" s="886"/>
      <c r="H63" s="886"/>
      <c r="I63" s="886"/>
      <c r="K63" s="2"/>
      <c r="L63" s="252"/>
    </row>
    <row r="64" spans="1:12" ht="12.75" customHeight="1">
      <c r="K64" s="884"/>
      <c r="L64" s="884"/>
    </row>
    <row r="65" spans="2:12" ht="13.5" customHeight="1">
      <c r="L65" s="150"/>
    </row>
    <row r="66" spans="2:12" ht="12" customHeight="1">
      <c r="C66" s="884"/>
      <c r="D66" s="884"/>
      <c r="E66" s="257"/>
      <c r="I66" s="257"/>
      <c r="K66" s="884"/>
      <c r="L66" s="884"/>
    </row>
    <row r="67" spans="2:12" ht="13.5" customHeight="1">
      <c r="K67" s="921"/>
      <c r="L67" s="921"/>
    </row>
    <row r="68" spans="2:12" ht="12.75" customHeight="1">
      <c r="F68" s="4"/>
      <c r="G68" s="4"/>
      <c r="H68" s="4"/>
    </row>
    <row r="69" spans="2:12" ht="12.75" customHeight="1"/>
    <row r="70" spans="2:12" ht="13.5" customHeight="1"/>
    <row r="71" spans="2:12" ht="12.75" customHeight="1"/>
    <row r="72" spans="2:12" ht="12.75" customHeight="1"/>
    <row r="73" spans="2:12" ht="12.75" customHeight="1"/>
    <row r="74" spans="2:12" ht="12.75" customHeight="1">
      <c r="B74" s="149"/>
      <c r="C74" s="882"/>
      <c r="D74" s="882"/>
      <c r="E74" s="882"/>
      <c r="F74" s="882"/>
      <c r="G74" s="882"/>
      <c r="H74" s="882"/>
      <c r="I74" s="882"/>
      <c r="J74" s="882"/>
      <c r="K74" s="2"/>
      <c r="L74" s="2"/>
    </row>
    <row r="75" spans="2:12" ht="12.75" customHeight="1"/>
    <row r="76" spans="2:12" ht="12.75" customHeight="1"/>
    <row r="77" spans="2:12" ht="12.75" customHeight="1"/>
    <row r="78" spans="2:12" ht="12.75" customHeight="1"/>
    <row r="79" spans="2:12" ht="12.75" customHeight="1"/>
    <row r="80" spans="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54">
    <mergeCell ref="K51:K52"/>
    <mergeCell ref="L51:L52"/>
    <mergeCell ref="K64:L64"/>
    <mergeCell ref="K66:L66"/>
    <mergeCell ref="K67:L67"/>
    <mergeCell ref="A61:L61"/>
    <mergeCell ref="C62:D62"/>
    <mergeCell ref="D63:E63"/>
    <mergeCell ref="I51:I52"/>
    <mergeCell ref="K6:L7"/>
    <mergeCell ref="K15:L16"/>
    <mergeCell ref="K24:K25"/>
    <mergeCell ref="L24:L25"/>
    <mergeCell ref="K37:K38"/>
    <mergeCell ref="L37:L38"/>
    <mergeCell ref="J24:J25"/>
    <mergeCell ref="J37:J38"/>
    <mergeCell ref="J51:J52"/>
    <mergeCell ref="C6:D7"/>
    <mergeCell ref="E6:F7"/>
    <mergeCell ref="G6:H7"/>
    <mergeCell ref="I6:J7"/>
    <mergeCell ref="C15:D16"/>
    <mergeCell ref="E15:F16"/>
    <mergeCell ref="G15:H16"/>
    <mergeCell ref="I15:J16"/>
    <mergeCell ref="H24:H25"/>
    <mergeCell ref="H37:H38"/>
    <mergeCell ref="D24:D25"/>
    <mergeCell ref="D37:D38"/>
    <mergeCell ref="D51:D52"/>
    <mergeCell ref="F24:F25"/>
    <mergeCell ref="F37:F38"/>
    <mergeCell ref="F51:F52"/>
    <mergeCell ref="G24:G25"/>
    <mergeCell ref="I37:I38"/>
    <mergeCell ref="G37:G38"/>
    <mergeCell ref="I24:I25"/>
    <mergeCell ref="C74:J74"/>
    <mergeCell ref="C66:D66"/>
    <mergeCell ref="G51:G52"/>
    <mergeCell ref="B1:F2"/>
    <mergeCell ref="F63:I63"/>
    <mergeCell ref="B6:B7"/>
    <mergeCell ref="B15:B16"/>
    <mergeCell ref="B24:B25"/>
    <mergeCell ref="B37:B38"/>
    <mergeCell ref="C24:C25"/>
    <mergeCell ref="C37:C38"/>
    <mergeCell ref="C51:C52"/>
    <mergeCell ref="E24:E25"/>
    <mergeCell ref="E37:E38"/>
    <mergeCell ref="E51:E52"/>
    <mergeCell ref="H51:H52"/>
  </mergeCells>
  <printOptions horizontalCentered="1"/>
  <pageMargins left="0.39370078740157499" right="0.39370078740157499" top="0.39370078740157499" bottom="0" header="0.31496062992126" footer="0.31496062992126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4506668294322"/>
  </sheetPr>
  <dimension ref="A1:M128"/>
  <sheetViews>
    <sheetView view="pageBreakPreview" zoomScale="90" zoomScaleNormal="100" workbookViewId="0">
      <pane xSplit="3" ySplit="5" topLeftCell="D35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2.140625" style="2" customWidth="1"/>
    <col min="2" max="2" width="0.42578125" style="2" customWidth="1"/>
    <col min="3" max="3" width="38.42578125" style="3" customWidth="1"/>
    <col min="4" max="4" width="19.28515625" style="3" customWidth="1"/>
    <col min="5" max="5" width="15.140625" style="3" customWidth="1"/>
    <col min="6" max="6" width="17.140625" style="3" customWidth="1"/>
    <col min="7" max="9" width="15.140625" style="3" customWidth="1"/>
    <col min="10" max="10" width="17.42578125" style="3" customWidth="1"/>
    <col min="11" max="11" width="15.140625" style="3" customWidth="1"/>
    <col min="12" max="12" width="16.7109375" style="3" customWidth="1"/>
    <col min="13" max="13" width="14.7109375" style="3" customWidth="1"/>
    <col min="14" max="16384" width="9.140625" style="2"/>
  </cols>
  <sheetData>
    <row r="1" spans="3:13" s="1" customFormat="1" ht="16.5" customHeight="1">
      <c r="C1" s="977" t="s">
        <v>277</v>
      </c>
      <c r="D1" s="977"/>
      <c r="E1" s="977"/>
      <c r="F1" s="977"/>
      <c r="G1" s="977"/>
      <c r="H1" s="4"/>
      <c r="I1" s="4"/>
      <c r="J1" s="4"/>
      <c r="K1" s="4"/>
      <c r="L1" s="38"/>
      <c r="M1" s="38"/>
    </row>
    <row r="2" spans="3:13" s="1" customFormat="1" ht="18" customHeight="1">
      <c r="C2" s="977"/>
      <c r="D2" s="977"/>
      <c r="E2" s="977"/>
      <c r="F2" s="977"/>
      <c r="G2" s="977"/>
      <c r="H2" s="4"/>
      <c r="I2" s="4"/>
      <c r="J2" s="4"/>
      <c r="K2" s="4"/>
      <c r="L2" s="38"/>
      <c r="M2" s="38"/>
    </row>
    <row r="3" spans="3:13" ht="14.1" customHeight="1" thickBot="1">
      <c r="C3" s="38"/>
      <c r="D3" s="884"/>
      <c r="E3" s="884"/>
      <c r="F3" s="884"/>
      <c r="G3" s="884"/>
      <c r="H3" s="150"/>
      <c r="I3" s="150"/>
      <c r="J3" s="884"/>
      <c r="K3" s="884"/>
      <c r="L3" s="38"/>
      <c r="M3" s="38"/>
    </row>
    <row r="4" spans="3:13" ht="14.1" customHeight="1" thickBot="1">
      <c r="C4" s="152" t="s">
        <v>122</v>
      </c>
      <c r="D4" s="153">
        <v>2017</v>
      </c>
      <c r="E4" s="208" t="s">
        <v>92</v>
      </c>
      <c r="F4" s="153">
        <v>2018</v>
      </c>
      <c r="G4" s="154" t="s">
        <v>92</v>
      </c>
      <c r="H4" s="209">
        <v>2019</v>
      </c>
      <c r="I4" s="154" t="s">
        <v>92</v>
      </c>
      <c r="J4" s="210">
        <v>2020</v>
      </c>
      <c r="K4" s="154" t="s">
        <v>92</v>
      </c>
      <c r="L4" s="153">
        <v>2021</v>
      </c>
      <c r="M4" s="154" t="s">
        <v>92</v>
      </c>
    </row>
    <row r="5" spans="3:13" ht="14.25" customHeight="1" thickBot="1">
      <c r="C5" s="155"/>
      <c r="D5" s="155"/>
      <c r="E5" s="155"/>
      <c r="F5" s="155"/>
      <c r="G5" s="155"/>
      <c r="H5" s="211"/>
      <c r="I5" s="155"/>
      <c r="J5" s="211"/>
      <c r="K5" s="155"/>
      <c r="L5" s="155"/>
      <c r="M5" s="155"/>
    </row>
    <row r="6" spans="3:13" ht="15" customHeight="1">
      <c r="C6" s="156" t="s">
        <v>188</v>
      </c>
      <c r="D6" s="159">
        <f>'Non-Life 2'!D6+'PR 2'!D6</f>
        <v>37450.700000000004</v>
      </c>
      <c r="E6" s="160"/>
      <c r="F6" s="159">
        <f>'Non-Life 2'!F6+'PR 2'!F6</f>
        <v>40741.1</v>
      </c>
      <c r="G6" s="160"/>
      <c r="H6" s="159">
        <f>'Non-Life 2'!H6+'PR 2'!H6</f>
        <v>45211.7</v>
      </c>
      <c r="I6" s="160"/>
      <c r="J6" s="159">
        <f>'Non-Life 2'!J6+'PR 2'!J6</f>
        <v>43983.700000000004</v>
      </c>
      <c r="K6" s="160"/>
      <c r="L6" s="159">
        <f>'Non-Life 2'!L6+'PR 2'!L6</f>
        <v>48419</v>
      </c>
      <c r="M6" s="160"/>
    </row>
    <row r="7" spans="3:13" ht="14.25" customHeight="1">
      <c r="C7" s="161" t="s">
        <v>189</v>
      </c>
      <c r="D7" s="164">
        <f>'Non-Life 2'!D7+'PR 2'!D7</f>
        <v>67600.400000000009</v>
      </c>
      <c r="E7" s="212"/>
      <c r="F7" s="164">
        <f>'Non-Life 2'!F7+'PR 2'!F7</f>
        <v>67295.600000000006</v>
      </c>
      <c r="G7" s="212"/>
      <c r="H7" s="164">
        <f>'Non-Life 2'!H7+'PR 2'!H7</f>
        <v>74113.899999999994</v>
      </c>
      <c r="I7" s="212"/>
      <c r="J7" s="164">
        <f>'Non-Life 2'!J7+'PR 2'!J7</f>
        <v>76640.3</v>
      </c>
      <c r="K7" s="212"/>
      <c r="L7" s="164">
        <f>'Non-Life 2'!L7+'PR 2'!L7</f>
        <v>96006.799999999988</v>
      </c>
      <c r="M7" s="212"/>
    </row>
    <row r="8" spans="3:13" ht="15.75" customHeight="1">
      <c r="C8" s="939" t="s">
        <v>190</v>
      </c>
      <c r="D8" s="923">
        <f t="shared" ref="D8:K8" si="0">D11+D13+D14+D16+D19+D20</f>
        <v>45579.100000000006</v>
      </c>
      <c r="E8" s="925">
        <f t="shared" si="0"/>
        <v>100</v>
      </c>
      <c r="F8" s="927">
        <f t="shared" si="0"/>
        <v>51936.500000000007</v>
      </c>
      <c r="G8" s="928">
        <f t="shared" si="0"/>
        <v>99.999999999999986</v>
      </c>
      <c r="H8" s="929">
        <f t="shared" si="0"/>
        <v>56516.7</v>
      </c>
      <c r="I8" s="928">
        <f t="shared" si="0"/>
        <v>100.00000000000001</v>
      </c>
      <c r="J8" s="929">
        <f t="shared" si="0"/>
        <v>54001.2</v>
      </c>
      <c r="K8" s="928">
        <f t="shared" si="0"/>
        <v>99.999999999999986</v>
      </c>
      <c r="L8" s="929">
        <f t="shared" ref="L8:M8" si="1">L11+L13+L14+L16+L19+L20</f>
        <v>53399</v>
      </c>
      <c r="M8" s="928">
        <f t="shared" si="1"/>
        <v>100</v>
      </c>
    </row>
    <row r="9" spans="3:13" ht="13.5" customHeight="1">
      <c r="C9" s="940"/>
      <c r="D9" s="924"/>
      <c r="E9" s="926"/>
      <c r="F9" s="927"/>
      <c r="G9" s="928"/>
      <c r="H9" s="929"/>
      <c r="I9" s="928"/>
      <c r="J9" s="929"/>
      <c r="K9" s="928"/>
      <c r="L9" s="929"/>
      <c r="M9" s="928"/>
    </row>
    <row r="10" spans="3:13" ht="13.5" customHeight="1">
      <c r="C10" s="166"/>
      <c r="D10" s="169"/>
      <c r="E10" s="170"/>
      <c r="F10" s="213"/>
      <c r="G10" s="170"/>
      <c r="H10" s="167"/>
      <c r="I10" s="170"/>
      <c r="J10" s="214"/>
      <c r="K10" s="170"/>
      <c r="L10" s="214"/>
      <c r="M10" s="170"/>
    </row>
    <row r="11" spans="3:13" ht="14.25" customHeight="1">
      <c r="C11" s="171" t="s">
        <v>191</v>
      </c>
      <c r="D11" s="171">
        <f>'Non-Life 2'!D11+'PR 2'!D11</f>
        <v>6964</v>
      </c>
      <c r="E11" s="174">
        <f>IFERROR(D11*100/D$8,0)</f>
        <v>15.278932668701223</v>
      </c>
      <c r="F11" s="171">
        <f>'Non-Life 2'!F11+'PR 2'!F11</f>
        <v>7029.1</v>
      </c>
      <c r="G11" s="174">
        <f>IFERROR(F11*100/F$8,0)</f>
        <v>13.534027129282872</v>
      </c>
      <c r="H11" s="171">
        <f>'Non-Life 2'!H11+'PR 2'!H11</f>
        <v>8503.9</v>
      </c>
      <c r="I11" s="174">
        <f>IFERROR(H11*100/H$8,0)</f>
        <v>15.046703009906807</v>
      </c>
      <c r="J11" s="171">
        <f>'Non-Life 2'!J11+'PR 2'!J11</f>
        <v>7556</v>
      </c>
      <c r="K11" s="174">
        <f>IFERROR(J11*100/J$8,0)</f>
        <v>13.992281653000305</v>
      </c>
      <c r="L11" s="171">
        <f>'Non-Life 2'!L11+'PR 2'!L11</f>
        <v>7997.5</v>
      </c>
      <c r="M11" s="174">
        <f>IFERROR(L11*100/L$8,0)</f>
        <v>14.976872226071649</v>
      </c>
    </row>
    <row r="12" spans="3:13" ht="12.75" customHeight="1">
      <c r="C12" s="175" t="s">
        <v>192</v>
      </c>
      <c r="D12" s="175">
        <f>'Non-Life 2'!D12+'PR 2'!D12</f>
        <v>8.9</v>
      </c>
      <c r="E12" s="178">
        <f>IFERROR(D12*100/D$11,0)</f>
        <v>0.12780011487650775</v>
      </c>
      <c r="F12" s="175">
        <f>'Non-Life 2'!F12+'PR 2'!F12</f>
        <v>17.2</v>
      </c>
      <c r="G12" s="178">
        <f>IFERROR(F12*100/F$11,0)</f>
        <v>0.2446970451409142</v>
      </c>
      <c r="H12" s="175">
        <f>'Non-Life 2'!H12+'PR 2'!H12</f>
        <v>22.1</v>
      </c>
      <c r="I12" s="178">
        <f>IFERROR(H12*100/H$11,0)</f>
        <v>0.25988076059219889</v>
      </c>
      <c r="J12" s="175">
        <f>'Non-Life 2'!J12+'PR 2'!J12</f>
        <v>28.9</v>
      </c>
      <c r="K12" s="178">
        <f>IFERROR(J12*100/J$11,0)</f>
        <v>0.38247750132345154</v>
      </c>
      <c r="L12" s="175">
        <f>'Non-Life 2'!L12+'PR 2'!L12</f>
        <v>11.7</v>
      </c>
      <c r="M12" s="178">
        <f>IFERROR(L12*100/L$11,0)</f>
        <v>0.14629571741169115</v>
      </c>
    </row>
    <row r="13" spans="3:13" ht="13.5" customHeight="1">
      <c r="C13" s="171" t="s">
        <v>193</v>
      </c>
      <c r="D13" s="171">
        <f>'Non-Life 2'!D13+'PR 2'!D13</f>
        <v>1936.1</v>
      </c>
      <c r="E13" s="174">
        <f>IFERROR(D13*100/D$8,0)</f>
        <v>4.247780232606611</v>
      </c>
      <c r="F13" s="171">
        <f>'Non-Life 2'!F13+'PR 2'!F13</f>
        <v>2013.3000000000002</v>
      </c>
      <c r="G13" s="174">
        <f>IFERROR(F13*100/F$8,0)</f>
        <v>3.876464528799592</v>
      </c>
      <c r="H13" s="171">
        <f>'Non-Life 2'!H13+'PR 2'!H13</f>
        <v>2216.8000000000002</v>
      </c>
      <c r="I13" s="174">
        <f>IFERROR(H13*100/H$8,0)</f>
        <v>3.9223804645352618</v>
      </c>
      <c r="J13" s="171">
        <f>'Non-Life 2'!J13+'PR 2'!J13</f>
        <v>1846.4</v>
      </c>
      <c r="K13" s="174">
        <f>IFERROR(J13*100/J$8,0)</f>
        <v>3.4191832774086506</v>
      </c>
      <c r="L13" s="171">
        <f>'Non-Life 2'!L13+'PR 2'!L13</f>
        <v>1670.8999999999999</v>
      </c>
      <c r="M13" s="174">
        <f>IFERROR(L13*100/L$8,0)</f>
        <v>3.1290848143223657</v>
      </c>
    </row>
    <row r="14" spans="3:13" ht="13.5" customHeight="1">
      <c r="C14" s="171" t="s">
        <v>177</v>
      </c>
      <c r="D14" s="171">
        <f>'Non-Life 2'!D14+'PR 2'!D14</f>
        <v>22848.3</v>
      </c>
      <c r="E14" s="174">
        <f>IFERROR(D14*100/D$8,0)</f>
        <v>50.128896796996862</v>
      </c>
      <c r="F14" s="171">
        <f>'Non-Life 2'!F14+'PR 2'!F14</f>
        <v>26116.9</v>
      </c>
      <c r="G14" s="174">
        <f>IFERROR(F14*100/F$8,0)</f>
        <v>50.286214897037723</v>
      </c>
      <c r="H14" s="171">
        <f>'Non-Life 2'!H14+'PR 2'!H14</f>
        <v>27585.3</v>
      </c>
      <c r="I14" s="174">
        <f>IFERROR(H14*100/H$8,0)</f>
        <v>48.809113058618074</v>
      </c>
      <c r="J14" s="171">
        <f>'Non-Life 2'!J14+'PR 2'!J14</f>
        <v>26127</v>
      </c>
      <c r="K14" s="174">
        <f>IFERROR(J14*100/J$8,0)</f>
        <v>48.382258172040622</v>
      </c>
      <c r="L14" s="171">
        <f>'Non-Life 2'!L14+'PR 2'!L14</f>
        <v>24901</v>
      </c>
      <c r="M14" s="174">
        <f>IFERROR(L14*100/L$8,0)</f>
        <v>46.631959399988766</v>
      </c>
    </row>
    <row r="15" spans="3:13" ht="13.5" customHeight="1">
      <c r="C15" s="175" t="s">
        <v>192</v>
      </c>
      <c r="D15" s="175">
        <f>'Non-Life 2'!D15+'PR 2'!D15</f>
        <v>0</v>
      </c>
      <c r="E15" s="178">
        <f>IFERROR(D15*100/D$14,0)</f>
        <v>0</v>
      </c>
      <c r="F15" s="175">
        <f>'Non-Life 2'!F15+'PR 2'!F15</f>
        <v>0</v>
      </c>
      <c r="G15" s="178">
        <f>IFERROR(F15*100/F$14,0)</f>
        <v>0</v>
      </c>
      <c r="H15" s="175">
        <f>'Non-Life 2'!H15+'PR 2'!H15</f>
        <v>0</v>
      </c>
      <c r="I15" s="178">
        <f>IFERROR(H15*100/H$14,0)</f>
        <v>0</v>
      </c>
      <c r="J15" s="175">
        <f>'Non-Life 2'!J15+'PR 2'!J15</f>
        <v>0</v>
      </c>
      <c r="K15" s="178">
        <f>IFERROR(J15*100/J$14,0)</f>
        <v>0</v>
      </c>
      <c r="L15" s="175">
        <f>'Non-Life 2'!L15+'PR 2'!L15</f>
        <v>0</v>
      </c>
      <c r="M15" s="178">
        <f>IFERROR(L15*100/L$14,0)</f>
        <v>0</v>
      </c>
    </row>
    <row r="16" spans="3:13" ht="13.35" customHeight="1">
      <c r="C16" s="171" t="s">
        <v>178</v>
      </c>
      <c r="D16" s="171">
        <f>'Non-Life 2'!D16+'PR 2'!D16</f>
        <v>10311</v>
      </c>
      <c r="E16" s="174">
        <f>IFERROR(D16*100/D$8,0)</f>
        <v>22.622210618463285</v>
      </c>
      <c r="F16" s="171">
        <f>'Non-Life 2'!F16+'PR 2'!F16</f>
        <v>12248.5</v>
      </c>
      <c r="G16" s="174">
        <f>IFERROR(F16*100/F$8,0)</f>
        <v>23.583606904585405</v>
      </c>
      <c r="H16" s="171">
        <f>'Non-Life 2'!H16+'PR 2'!H16</f>
        <v>13086.1</v>
      </c>
      <c r="I16" s="174">
        <f>IFERROR(H16*100/H$8,0)</f>
        <v>23.15439507260686</v>
      </c>
      <c r="J16" s="171">
        <f>'Non-Life 2'!J16+'PR 2'!J16</f>
        <v>13278.1</v>
      </c>
      <c r="K16" s="174">
        <f>IFERROR(J16*100/J$8,0)</f>
        <v>24.588527662348245</v>
      </c>
      <c r="L16" s="171">
        <f>'Non-Life 2'!L16+'PR 2'!L16</f>
        <v>13845.3</v>
      </c>
      <c r="M16" s="174">
        <f>IFERROR(L16*100/L$8,0)</f>
        <v>25.928013633214107</v>
      </c>
    </row>
    <row r="17" spans="1:13" ht="13.35" customHeight="1">
      <c r="C17" s="175" t="s">
        <v>192</v>
      </c>
      <c r="D17" s="175">
        <f>'Non-Life 2'!D17+'PR 2'!D17</f>
        <v>662.8</v>
      </c>
      <c r="E17" s="178">
        <f>IFERROR(D17*100/D$16,0)</f>
        <v>6.4280865095529043</v>
      </c>
      <c r="F17" s="175">
        <f>'Non-Life 2'!F17+'PR 2'!F17</f>
        <v>897.6</v>
      </c>
      <c r="G17" s="178">
        <f>IFERROR(F17*100/F$16,0)</f>
        <v>7.3282442748091601</v>
      </c>
      <c r="H17" s="175">
        <f>'Non-Life 2'!H17+'PR 2'!H17</f>
        <v>1125.0999999999999</v>
      </c>
      <c r="I17" s="178">
        <f>IFERROR(H17*100/H$16,0)</f>
        <v>8.5976723393524406</v>
      </c>
      <c r="J17" s="175">
        <f>'Non-Life 2'!J17+'PR 2'!J17</f>
        <v>1090.2</v>
      </c>
      <c r="K17" s="178">
        <f>IFERROR(J17*100/J$16,0)</f>
        <v>8.2105120461511802</v>
      </c>
      <c r="L17" s="175">
        <f>'Non-Life 2'!L17+'PR 2'!L17</f>
        <v>1243.3</v>
      </c>
      <c r="M17" s="178">
        <f>IFERROR(L17*100/L$16,0)</f>
        <v>8.9799426520190977</v>
      </c>
    </row>
    <row r="18" spans="1:13" ht="13.35" customHeight="1">
      <c r="C18" s="175" t="s">
        <v>194</v>
      </c>
      <c r="D18" s="175">
        <f>'Non-Life 2'!D18+'PR 2'!D18</f>
        <v>559.79999999999995</v>
      </c>
      <c r="E18" s="178">
        <f>IFERROR(D18*100/D$16,0)</f>
        <v>5.4291533313936569</v>
      </c>
      <c r="F18" s="175">
        <f>'Non-Life 2'!F18+'PR 2'!F18</f>
        <v>719</v>
      </c>
      <c r="G18" s="178">
        <f>IFERROR(F18*100/F$16,0)</f>
        <v>5.870106543658407</v>
      </c>
      <c r="H18" s="175">
        <f>'Non-Life 2'!H18+'PR 2'!H18</f>
        <v>630</v>
      </c>
      <c r="I18" s="178">
        <f>IFERROR(H18*100/H$16,0)</f>
        <v>4.8142685750529184</v>
      </c>
      <c r="J18" s="175">
        <f>'Non-Life 2'!J18+'PR 2'!J18</f>
        <v>487.3</v>
      </c>
      <c r="K18" s="178">
        <f>IFERROR(J18*100/J$16,0)</f>
        <v>3.6699527793886171</v>
      </c>
      <c r="L18" s="175">
        <f>'Non-Life 2'!L18+'PR 2'!L18</f>
        <v>340.9</v>
      </c>
      <c r="M18" s="178">
        <f>IFERROR(L18*100/L$16,0)</f>
        <v>2.4622073916780427</v>
      </c>
    </row>
    <row r="19" spans="1:13" ht="15.75" customHeight="1">
      <c r="C19" s="171" t="s">
        <v>180</v>
      </c>
      <c r="D19" s="171">
        <f>'Non-Life 2'!D19+'PR 2'!D19</f>
        <v>3033.8</v>
      </c>
      <c r="E19" s="174">
        <f>IFERROR(D19*100/D$8,0)</f>
        <v>6.6561208975166242</v>
      </c>
      <c r="F19" s="171">
        <f>'Non-Life 2'!F19+'PR 2'!F19</f>
        <v>4047.4</v>
      </c>
      <c r="G19" s="174">
        <f>IFERROR(F19*100/F$8,0)</f>
        <v>7.7929779634746268</v>
      </c>
      <c r="H19" s="171">
        <f>'Non-Life 2'!H19+'PR 2'!H19</f>
        <v>4185.4000000000005</v>
      </c>
      <c r="I19" s="174">
        <f>IFERROR(H19*100/H$8,0)</f>
        <v>7.405598699145564</v>
      </c>
      <c r="J19" s="171">
        <f>'Non-Life 2'!J19+'PR 2'!J19</f>
        <v>4046.6</v>
      </c>
      <c r="K19" s="174">
        <f>IFERROR(J19*100/J$8,0)</f>
        <v>7.4935371806552453</v>
      </c>
      <c r="L19" s="171">
        <f>'Non-Life 2'!L19+'PR 2'!L19</f>
        <v>3899</v>
      </c>
      <c r="M19" s="174">
        <f>IFERROR(L19*100/L$8,0)</f>
        <v>7.3016348620760692</v>
      </c>
    </row>
    <row r="20" spans="1:13" ht="12.75" customHeight="1">
      <c r="C20" s="171" t="s">
        <v>195</v>
      </c>
      <c r="D20" s="171">
        <f>'Non-Life 2'!D20+'PR 2'!D20</f>
        <v>485.9</v>
      </c>
      <c r="E20" s="174">
        <f>IFERROR(D20*100/D$8,0)</f>
        <v>1.0660587857153825</v>
      </c>
      <c r="F20" s="171">
        <f>'Non-Life 2'!F20+'PR 2'!F20</f>
        <v>481.3</v>
      </c>
      <c r="G20" s="174">
        <f>IFERROR(F20*100/F$8,0)</f>
        <v>0.92670857681977015</v>
      </c>
      <c r="H20" s="171">
        <f>'Non-Life 2'!H20+'PR 2'!H20</f>
        <v>939.2</v>
      </c>
      <c r="I20" s="174">
        <f>IFERROR(H20*100/H$8,0)</f>
        <v>1.6618096951874402</v>
      </c>
      <c r="J20" s="171">
        <f>'Non-Life 2'!J20+'PR 2'!J20</f>
        <v>1147.0999999999999</v>
      </c>
      <c r="K20" s="174">
        <f>IFERROR(J20*100/J$8,0)</f>
        <v>2.1242120545469358</v>
      </c>
      <c r="L20" s="171">
        <f>'Non-Life 2'!L20+'PR 2'!L20</f>
        <v>1085.3</v>
      </c>
      <c r="M20" s="174">
        <f>IFERROR(L20*100/L$8,0)</f>
        <v>2.0324350643270472</v>
      </c>
    </row>
    <row r="21" spans="1:13" ht="12" customHeight="1">
      <c r="C21" s="941" t="s">
        <v>196</v>
      </c>
      <c r="D21" s="923">
        <f>D24+D26+D27+D28+D31+D32</f>
        <v>19535.899999999998</v>
      </c>
      <c r="E21" s="925">
        <f>ROUND(D21*100/D8,2)</f>
        <v>42.86</v>
      </c>
      <c r="F21" s="927">
        <f>F24+F26+F27+F28+F31+F32</f>
        <v>22614.3</v>
      </c>
      <c r="G21" s="928">
        <f>ROUND(F21*100/F8,2)</f>
        <v>43.54</v>
      </c>
      <c r="H21" s="930">
        <f>H24+H26+H27+H28+H31+H32</f>
        <v>27229.4</v>
      </c>
      <c r="I21" s="931">
        <f>ROUND(H21*100/H8,2)</f>
        <v>48.18</v>
      </c>
      <c r="J21" s="930">
        <f>J24+J26+J27+J28+J31+J32</f>
        <v>21894.300000000003</v>
      </c>
      <c r="K21" s="931">
        <f>ROUND(J21*100/J8,2)</f>
        <v>40.54</v>
      </c>
      <c r="L21" s="930">
        <f>L24+L26+L27+L28+L31+L32</f>
        <v>21355.5</v>
      </c>
      <c r="M21" s="931">
        <f>ROUND(L21*100/L8,2)</f>
        <v>39.99</v>
      </c>
    </row>
    <row r="22" spans="1:13" ht="13.35" customHeight="1">
      <c r="C22" s="941"/>
      <c r="D22" s="924"/>
      <c r="E22" s="926" t="e">
        <f>ROUND(D22*100/D9,2)</f>
        <v>#DIV/0!</v>
      </c>
      <c r="F22" s="927"/>
      <c r="G22" s="928" t="e">
        <f>ROUND(F22*100/F9,2)</f>
        <v>#DIV/0!</v>
      </c>
      <c r="H22" s="930"/>
      <c r="I22" s="931" t="e">
        <f>ROUND(H22*100/H9,2)</f>
        <v>#DIV/0!</v>
      </c>
      <c r="J22" s="930"/>
      <c r="K22" s="931" t="e">
        <f>ROUND(J22*100/J9,2)</f>
        <v>#DIV/0!</v>
      </c>
      <c r="L22" s="930"/>
      <c r="M22" s="931" t="e">
        <f>ROUND(L22*100/L9,2)</f>
        <v>#DIV/0!</v>
      </c>
    </row>
    <row r="23" spans="1:13" ht="12" customHeight="1">
      <c r="C23" s="166"/>
      <c r="D23" s="171"/>
      <c r="E23" s="182"/>
      <c r="F23" s="215"/>
      <c r="G23" s="182"/>
      <c r="H23" s="172"/>
      <c r="I23" s="216"/>
      <c r="J23" s="217"/>
      <c r="K23" s="216"/>
      <c r="L23" s="217"/>
      <c r="M23" s="216"/>
    </row>
    <row r="24" spans="1:13" ht="12" customHeight="1">
      <c r="C24" s="171" t="s">
        <v>191</v>
      </c>
      <c r="D24" s="171">
        <f>'Non-Life 2'!D24+'PR 2'!D24</f>
        <v>3720.7</v>
      </c>
      <c r="E24" s="174">
        <f>IFERROR(D24*100/D11,0)</f>
        <v>53.427627800114877</v>
      </c>
      <c r="F24" s="171">
        <f>'Non-Life 2'!F24+'PR 2'!F24</f>
        <v>4828</v>
      </c>
      <c r="G24" s="174">
        <f>IFERROR(F24*100/F11,0)</f>
        <v>68.685891508158932</v>
      </c>
      <c r="H24" s="171">
        <f>'Non-Life 2'!H24+'PR 2'!H24</f>
        <v>6281.9</v>
      </c>
      <c r="I24" s="218">
        <f>IFERROR(H24*100/H11,0)</f>
        <v>73.870812215571675</v>
      </c>
      <c r="J24" s="171">
        <f>'Non-Life 2'!J24+'PR 2'!J24</f>
        <v>5215</v>
      </c>
      <c r="K24" s="218">
        <f>IFERROR(J24*100/J11,0)</f>
        <v>69.017998941238744</v>
      </c>
      <c r="L24" s="171">
        <f>'Non-Life 2'!L24+'PR 2'!L24</f>
        <v>5920.5</v>
      </c>
      <c r="M24" s="218">
        <f>IFERROR(L24*100/L11,0)</f>
        <v>74.029384182557052</v>
      </c>
    </row>
    <row r="25" spans="1:13" ht="13.35" customHeight="1">
      <c r="C25" s="175" t="s">
        <v>192</v>
      </c>
      <c r="D25" s="175">
        <f>'Non-Life 2'!D25+'PR 2'!D25</f>
        <v>10</v>
      </c>
      <c r="E25" s="174">
        <f>IFERROR(D25*100/D12,0)</f>
        <v>112.35955056179775</v>
      </c>
      <c r="F25" s="175">
        <f>'Non-Life 2'!F25+'PR 2'!F25</f>
        <v>8.3000000000000007</v>
      </c>
      <c r="G25" s="174">
        <f>IFERROR(F25*100/F12,0)</f>
        <v>48.255813953488378</v>
      </c>
      <c r="H25" s="175">
        <f>'Non-Life 2'!H25+'PR 2'!H25</f>
        <v>16.899999999999999</v>
      </c>
      <c r="I25" s="218">
        <f>IFERROR(H25*100/H12,0)</f>
        <v>76.470588235294102</v>
      </c>
      <c r="J25" s="175">
        <f>'Non-Life 2'!J25+'PR 2'!J25</f>
        <v>10.1</v>
      </c>
      <c r="K25" s="218">
        <f>IFERROR(J25*100/J12,0)</f>
        <v>34.94809688581315</v>
      </c>
      <c r="L25" s="175">
        <f>'Non-Life 2'!L25+'PR 2'!L25</f>
        <v>4</v>
      </c>
      <c r="M25" s="218">
        <f>IFERROR(L25*100/L12,0)</f>
        <v>34.188034188034187</v>
      </c>
    </row>
    <row r="26" spans="1:13" ht="13.35" customHeight="1">
      <c r="C26" s="171" t="s">
        <v>193</v>
      </c>
      <c r="D26" s="171">
        <f>'Non-Life 2'!D26+'PR 2'!D26</f>
        <v>568.69999999999993</v>
      </c>
      <c r="E26" s="174">
        <f>IFERROR(D26*100/D13,0)</f>
        <v>29.373482774650068</v>
      </c>
      <c r="F26" s="171">
        <f>'Non-Life 2'!F26+'PR 2'!F26</f>
        <v>608.4</v>
      </c>
      <c r="G26" s="174">
        <f>IFERROR(F26*100/F13,0)</f>
        <v>30.219043361645056</v>
      </c>
      <c r="H26" s="171">
        <f>'Non-Life 2'!H26+'PR 2'!H26</f>
        <v>484.09999999999997</v>
      </c>
      <c r="I26" s="218">
        <f>IFERROR(H26*100/H13,0)</f>
        <v>21.837784193431972</v>
      </c>
      <c r="J26" s="171">
        <f>'Non-Life 2'!J26+'PR 2'!J26</f>
        <v>739.19999999999993</v>
      </c>
      <c r="K26" s="218">
        <f>IFERROR(J26*100/J13,0)</f>
        <v>40.034662045060657</v>
      </c>
      <c r="L26" s="171">
        <f>'Non-Life 2'!L26+'PR 2'!L26</f>
        <v>620.80000000000007</v>
      </c>
      <c r="M26" s="218">
        <f>IFERROR(L26*100/L13,0)</f>
        <v>37.153629780357896</v>
      </c>
    </row>
    <row r="27" spans="1:13" ht="13.35" customHeight="1">
      <c r="C27" s="171" t="s">
        <v>177</v>
      </c>
      <c r="D27" s="171">
        <f>'Non-Life 2'!D27+'PR 2'!D27</f>
        <v>11095.9</v>
      </c>
      <c r="E27" s="174">
        <f>IFERROR(D27*100/D14,2)</f>
        <v>48.563350446203877</v>
      </c>
      <c r="F27" s="171">
        <f>'Non-Life 2'!F27+'PR 2'!F27</f>
        <v>12677.099999999999</v>
      </c>
      <c r="G27" s="174">
        <f>IFERROR(F27*100/F14,2)</f>
        <v>48.539834360126953</v>
      </c>
      <c r="H27" s="171">
        <f>'Non-Life 2'!H27+'PR 2'!H27</f>
        <v>15205.7</v>
      </c>
      <c r="I27" s="218">
        <f>IFERROR(H27*100/H14,2)</f>
        <v>55.122474651354167</v>
      </c>
      <c r="J27" s="171">
        <f>'Non-Life 2'!J27+'PR 2'!J27</f>
        <v>11067.2</v>
      </c>
      <c r="K27" s="218">
        <f>IFERROR(J27*100/J14,2)</f>
        <v>42.359245225245914</v>
      </c>
      <c r="L27" s="171">
        <f>'Non-Life 2'!L27+'PR 2'!L27</f>
        <v>10225.200000000001</v>
      </c>
      <c r="M27" s="218">
        <f>IFERROR(L27*100/L14,2)</f>
        <v>41.063411107987633</v>
      </c>
    </row>
    <row r="28" spans="1:13" ht="13.5" customHeight="1">
      <c r="C28" s="171" t="s">
        <v>178</v>
      </c>
      <c r="D28" s="171">
        <f>'Non-Life 2'!D28+'PR 2'!D28</f>
        <v>3824.5</v>
      </c>
      <c r="E28" s="174">
        <f>IFERROR(D28*100/D16,0)</f>
        <v>37.091455726893606</v>
      </c>
      <c r="F28" s="171">
        <f>'Non-Life 2'!F28+'PR 2'!F28</f>
        <v>4328.8</v>
      </c>
      <c r="G28" s="174">
        <f>IFERROR(F28*100/F16,0)</f>
        <v>35.341470384128669</v>
      </c>
      <c r="H28" s="171">
        <f>'Non-Life 2'!H28+'PR 2'!H28</f>
        <v>4990.8</v>
      </c>
      <c r="I28" s="218">
        <f>IFERROR(H28*100/H16,0)</f>
        <v>38.138177149800171</v>
      </c>
      <c r="J28" s="171">
        <f>'Non-Life 2'!J28+'PR 2'!J28</f>
        <v>4652.2</v>
      </c>
      <c r="K28" s="218">
        <f>IFERROR(J28*100/J16,0)</f>
        <v>35.036639278209982</v>
      </c>
      <c r="L28" s="171">
        <f>'Non-Life 2'!L28+'PR 2'!L28</f>
        <v>3772.2000000000003</v>
      </c>
      <c r="M28" s="218">
        <f>IFERROR(L28*100/L16,0)</f>
        <v>27.245346796385778</v>
      </c>
    </row>
    <row r="29" spans="1:13" ht="12" customHeight="1">
      <c r="C29" s="175" t="s">
        <v>192</v>
      </c>
      <c r="D29" s="175">
        <f>'Non-Life 2'!D29+'PR 2'!D29</f>
        <v>134.1</v>
      </c>
      <c r="E29" s="178">
        <f>IFERROR(D29*100/D17,0)</f>
        <v>20.232347616173808</v>
      </c>
      <c r="F29" s="175">
        <f>'Non-Life 2'!F29+'PR 2'!F29</f>
        <v>242.8</v>
      </c>
      <c r="G29" s="178">
        <f>IFERROR(F29*100/F17,0)</f>
        <v>27.049910873440286</v>
      </c>
      <c r="H29" s="175">
        <f>'Non-Life 2'!H29+'PR 2'!H29</f>
        <v>285.5</v>
      </c>
      <c r="I29" s="219">
        <f>IFERROR(H29*100/H17,0)</f>
        <v>25.375522175806598</v>
      </c>
      <c r="J29" s="175">
        <f>'Non-Life 2'!J29+'PR 2'!J29</f>
        <v>199.7</v>
      </c>
      <c r="K29" s="219">
        <f>IFERROR(J29*100/J17,0)</f>
        <v>18.317739864245091</v>
      </c>
      <c r="L29" s="175">
        <f>'Non-Life 2'!L29+'PR 2'!L29</f>
        <v>297</v>
      </c>
      <c r="M29" s="219">
        <f>IFERROR(L29*100/L17,0)</f>
        <v>23.888039893830936</v>
      </c>
    </row>
    <row r="30" spans="1:13" ht="13.35" customHeight="1">
      <c r="C30" s="175" t="s">
        <v>194</v>
      </c>
      <c r="D30" s="175">
        <f>'Non-Life 2'!D30+'PR 2'!D30</f>
        <v>295.7</v>
      </c>
      <c r="E30" s="178">
        <f>IFERROR(D30*100/D18,0)</f>
        <v>52.822436584494469</v>
      </c>
      <c r="F30" s="175">
        <f>'Non-Life 2'!F30+'PR 2'!F30</f>
        <v>429.6</v>
      </c>
      <c r="G30" s="178">
        <f>IFERROR(F30*100/F18,0)</f>
        <v>59.749652294853966</v>
      </c>
      <c r="H30" s="175">
        <f>'Non-Life 2'!H30+'PR 2'!H30</f>
        <v>359</v>
      </c>
      <c r="I30" s="219">
        <f>IFERROR(H30*100/H18,0)</f>
        <v>56.984126984126981</v>
      </c>
      <c r="J30" s="175">
        <f>'Non-Life 2'!J30+'PR 2'!J30</f>
        <v>143.9</v>
      </c>
      <c r="K30" s="219">
        <f>IFERROR(J30*100/J18,0)</f>
        <v>29.530063615842398</v>
      </c>
      <c r="L30" s="175">
        <f>'Non-Life 2'!L30+'PR 2'!L30</f>
        <v>55</v>
      </c>
      <c r="M30" s="219">
        <f>IFERROR(L30*100/L18,0)</f>
        <v>16.133763567028456</v>
      </c>
    </row>
    <row r="31" spans="1:13" ht="12.75" customHeight="1">
      <c r="A31" s="183"/>
      <c r="C31" s="171" t="s">
        <v>180</v>
      </c>
      <c r="D31" s="171">
        <f>'Non-Life 2'!D31+'PR 2'!D31</f>
        <v>145.80000000000001</v>
      </c>
      <c r="E31" s="174">
        <f>IFERROR(D31*100/D19,0)</f>
        <v>4.8058540444327251</v>
      </c>
      <c r="F31" s="171">
        <f>'Non-Life 2'!F31+'PR 2'!F31</f>
        <v>172</v>
      </c>
      <c r="G31" s="174">
        <f>IFERROR(F31*100/F19,0)</f>
        <v>4.249641745317982</v>
      </c>
      <c r="H31" s="171">
        <f>'Non-Life 2'!H31+'PR 2'!H31</f>
        <v>266.89999999999998</v>
      </c>
      <c r="I31" s="218">
        <f>IFERROR(H31*100/H19,0)</f>
        <v>6.3769293257514201</v>
      </c>
      <c r="J31" s="171">
        <f>'Non-Life 2'!J31+'PR 2'!J31</f>
        <v>220.7</v>
      </c>
      <c r="K31" s="218">
        <f>IFERROR(J31*100/J19,0)</f>
        <v>5.4539613502693625</v>
      </c>
      <c r="L31" s="171">
        <f>'Non-Life 2'!L31+'PR 2'!L31</f>
        <v>402.3</v>
      </c>
      <c r="M31" s="218">
        <f>IFERROR(L31*100/L19,0)</f>
        <v>10.3180302641703</v>
      </c>
    </row>
    <row r="32" spans="1:13" ht="15" customHeight="1">
      <c r="A32" s="183"/>
      <c r="C32" s="171" t="s">
        <v>195</v>
      </c>
      <c r="D32" s="171">
        <f>'Non-Life 2'!D32+'PR 2'!D32</f>
        <v>180.3</v>
      </c>
      <c r="E32" s="174">
        <f>IFERROR(D32*100/D20,0)</f>
        <v>37.106400493928795</v>
      </c>
      <c r="F32" s="171">
        <f>'Non-Life 2'!F32+'PR 2'!F32</f>
        <v>0</v>
      </c>
      <c r="G32" s="174">
        <f>IFERROR(F32*100/F20,0)</f>
        <v>0</v>
      </c>
      <c r="H32" s="171">
        <f>'Non-Life 2'!H32+'PR 2'!H32</f>
        <v>0</v>
      </c>
      <c r="I32" s="218">
        <f>IFERROR(H32*100/H20,0)</f>
        <v>0</v>
      </c>
      <c r="J32" s="171">
        <f>'Non-Life 2'!J32+'PR 2'!J32</f>
        <v>0</v>
      </c>
      <c r="K32" s="218">
        <f>IFERROR(J32*100/J20,0)</f>
        <v>0</v>
      </c>
      <c r="L32" s="171">
        <f>'Non-Life 2'!L32+'PR 2'!L32</f>
        <v>414.5</v>
      </c>
      <c r="M32" s="218">
        <f>IFERROR(L32*100/L20,0)</f>
        <v>38.192204920298536</v>
      </c>
    </row>
    <row r="33" spans="1:13" ht="13.35" customHeight="1">
      <c r="A33" s="183"/>
      <c r="C33" s="939" t="s">
        <v>197</v>
      </c>
      <c r="D33" s="932"/>
      <c r="E33" s="933"/>
      <c r="F33" s="934"/>
      <c r="G33" s="933"/>
      <c r="H33" s="951"/>
      <c r="I33" s="933"/>
      <c r="J33" s="951"/>
      <c r="K33" s="933"/>
      <c r="L33" s="951"/>
      <c r="M33" s="933"/>
    </row>
    <row r="34" spans="1:13" ht="13.35" customHeight="1">
      <c r="A34" s="183"/>
      <c r="C34" s="940"/>
      <c r="D34" s="932"/>
      <c r="E34" s="933"/>
      <c r="F34" s="934"/>
      <c r="G34" s="933"/>
      <c r="H34" s="951"/>
      <c r="I34" s="933"/>
      <c r="J34" s="951"/>
      <c r="K34" s="933"/>
      <c r="L34" s="951"/>
      <c r="M34" s="933"/>
    </row>
    <row r="35" spans="1:13" ht="14.25" customHeight="1">
      <c r="A35" s="183"/>
      <c r="C35" s="166"/>
      <c r="D35" s="186"/>
      <c r="E35" s="187"/>
      <c r="F35" s="220"/>
      <c r="G35" s="187"/>
      <c r="H35" s="184"/>
      <c r="I35" s="187"/>
      <c r="J35" s="184"/>
      <c r="K35" s="187"/>
      <c r="L35" s="184"/>
      <c r="M35" s="187"/>
    </row>
    <row r="36" spans="1:13" ht="13.35" customHeight="1">
      <c r="A36" s="183"/>
      <c r="C36" s="171" t="s">
        <v>198</v>
      </c>
      <c r="D36" s="171">
        <f>'Non-Life 2'!D36+'PR 2'!D36</f>
        <v>45579.1</v>
      </c>
      <c r="E36" s="189"/>
      <c r="F36" s="171">
        <f>'Non-Life 2'!F36+'PR 2'!F36</f>
        <v>51936.5</v>
      </c>
      <c r="G36" s="189"/>
      <c r="H36" s="171">
        <f>'Non-Life 2'!H36+'PR 2'!H36</f>
        <v>56516.7</v>
      </c>
      <c r="I36" s="189"/>
      <c r="J36" s="171">
        <f>'Non-Life 2'!J36+'PR 2'!J36</f>
        <v>54001.3</v>
      </c>
      <c r="K36" s="189"/>
      <c r="L36" s="171">
        <f>'Non-Life 2'!L36+'PR 2'!L36</f>
        <v>53399</v>
      </c>
      <c r="M36" s="189"/>
    </row>
    <row r="37" spans="1:13" ht="13.35" customHeight="1">
      <c r="A37" s="183"/>
      <c r="C37" s="171" t="s">
        <v>199</v>
      </c>
      <c r="D37" s="171">
        <f>'Non-Life 2'!D37+'PR 2'!D37</f>
        <v>19535.899999999998</v>
      </c>
      <c r="E37" s="191"/>
      <c r="F37" s="171">
        <f>'Non-Life 2'!F37+'PR 2'!F37</f>
        <v>22614.3</v>
      </c>
      <c r="G37" s="191"/>
      <c r="H37" s="171">
        <f>'Non-Life 2'!H37+'PR 2'!H37</f>
        <v>27229.4</v>
      </c>
      <c r="I37" s="191"/>
      <c r="J37" s="171">
        <f>'Non-Life 2'!J37+'PR 2'!J37</f>
        <v>21894.300000000003</v>
      </c>
      <c r="K37" s="191"/>
      <c r="L37" s="171">
        <f>'Non-Life 2'!L37+'PR 2'!L37</f>
        <v>21355.5</v>
      </c>
      <c r="M37" s="191"/>
    </row>
    <row r="38" spans="1:13" ht="13.35" customHeight="1">
      <c r="A38" s="183"/>
      <c r="C38" s="171" t="s">
        <v>200</v>
      </c>
      <c r="D38" s="171">
        <f>'Non-Life 2'!D38+'PR 2'!D38</f>
        <v>326.2</v>
      </c>
      <c r="E38" s="191"/>
      <c r="F38" s="171">
        <f>'Non-Life 2'!F38+'PR 2'!F38</f>
        <v>296.5</v>
      </c>
      <c r="G38" s="191"/>
      <c r="H38" s="171">
        <f>'Non-Life 2'!H38+'PR 2'!H38</f>
        <v>361.6</v>
      </c>
      <c r="I38" s="191"/>
      <c r="J38" s="171">
        <f>'Non-Life 2'!J38+'PR 2'!J38</f>
        <v>254.5</v>
      </c>
      <c r="K38" s="191"/>
      <c r="L38" s="171">
        <f>'Non-Life 2'!L38+'PR 2'!L38</f>
        <v>337.5</v>
      </c>
      <c r="M38" s="191"/>
    </row>
    <row r="39" spans="1:13" ht="13.35" customHeight="1">
      <c r="A39" s="183"/>
      <c r="C39" s="171" t="s">
        <v>201</v>
      </c>
      <c r="D39" s="171">
        <f>'Non-Life 2'!D39+'PR 2'!D39</f>
        <v>-8545.1</v>
      </c>
      <c r="E39" s="191"/>
      <c r="F39" s="171">
        <f>'Non-Life 2'!F39+'PR 2'!F39</f>
        <v>-9945.5999999999985</v>
      </c>
      <c r="G39" s="191"/>
      <c r="H39" s="171">
        <f>'Non-Life 2'!H39+'PR 2'!H39</f>
        <v>-11022.6</v>
      </c>
      <c r="I39" s="191"/>
      <c r="J39" s="171">
        <f>'Non-Life 2'!J39+'PR 2'!J39</f>
        <v>-10848.4</v>
      </c>
      <c r="K39" s="191"/>
      <c r="L39" s="171">
        <f>'Non-Life 2'!L39+'PR 2'!L39</f>
        <v>-10834.2</v>
      </c>
      <c r="M39" s="191"/>
    </row>
    <row r="40" spans="1:13" ht="12.75" customHeight="1">
      <c r="A40" s="183"/>
      <c r="C40" s="171" t="s">
        <v>202</v>
      </c>
      <c r="D40" s="171">
        <f>'Non-Life 2'!D40+'PR 2'!D40</f>
        <v>-3177.5</v>
      </c>
      <c r="E40" s="189"/>
      <c r="F40" s="171">
        <f>'Non-Life 2'!F40+'PR 2'!F40</f>
        <v>-4465.2</v>
      </c>
      <c r="G40" s="189"/>
      <c r="H40" s="171">
        <f>'Non-Life 2'!H40+'PR 2'!H40</f>
        <v>-4271.8999999999996</v>
      </c>
      <c r="I40" s="189"/>
      <c r="J40" s="171">
        <f>'Non-Life 2'!J40+'PR 2'!J40</f>
        <v>-3737</v>
      </c>
      <c r="K40" s="189"/>
      <c r="L40" s="171">
        <f>'Non-Life 2'!L40+'PR 2'!L40</f>
        <v>-3699.7</v>
      </c>
      <c r="M40" s="189"/>
    </row>
    <row r="41" spans="1:13" ht="12.75" customHeight="1">
      <c r="C41" s="171" t="s">
        <v>203</v>
      </c>
      <c r="D41" s="171">
        <f>'Non-Life 2'!D41+'PR 2'!D41</f>
        <v>13994.400000000001</v>
      </c>
      <c r="E41" s="189"/>
      <c r="F41" s="171">
        <f>'Non-Life 2'!F41+'PR 2'!F41</f>
        <v>14614.9</v>
      </c>
      <c r="G41" s="189"/>
      <c r="H41" s="171">
        <f>'Non-Life 2'!H41+'PR 2'!H41</f>
        <v>13631.200000000003</v>
      </c>
      <c r="I41" s="189"/>
      <c r="J41" s="171">
        <f>'Non-Life 2'!J41+'PR 2'!J41</f>
        <v>17267.099999999999</v>
      </c>
      <c r="K41" s="189"/>
      <c r="L41" s="171">
        <f>'Non-Life 2'!L41+'PR 2'!L41</f>
        <v>17172.100000000002</v>
      </c>
      <c r="M41" s="189"/>
    </row>
    <row r="42" spans="1:13" ht="12" customHeight="1">
      <c r="C42" s="175" t="s">
        <v>204</v>
      </c>
      <c r="D42" s="171"/>
      <c r="E42" s="189"/>
      <c r="F42" s="215"/>
      <c r="G42" s="189"/>
      <c r="H42" s="172"/>
      <c r="I42" s="189"/>
      <c r="J42" s="172"/>
      <c r="K42" s="189"/>
      <c r="L42" s="172"/>
      <c r="M42" s="189"/>
    </row>
    <row r="43" spans="1:13" ht="13.35" customHeight="1">
      <c r="C43" s="175" t="s">
        <v>205</v>
      </c>
      <c r="D43" s="171"/>
      <c r="E43" s="178">
        <f>D41*100/D36</f>
        <v>30.703546142859341</v>
      </c>
      <c r="F43" s="215"/>
      <c r="G43" s="178">
        <f>F41*100/F36</f>
        <v>28.139940119184004</v>
      </c>
      <c r="H43" s="172"/>
      <c r="I43" s="178">
        <f>H41*100/H36</f>
        <v>24.118888753235776</v>
      </c>
      <c r="J43" s="172"/>
      <c r="K43" s="178">
        <f>J41*100/J36</f>
        <v>31.975341334375276</v>
      </c>
      <c r="L43" s="172"/>
      <c r="M43" s="178">
        <f>L41*100/L36</f>
        <v>32.158092848180679</v>
      </c>
    </row>
    <row r="44" spans="1:13" ht="13.35" customHeight="1">
      <c r="C44" s="942" t="s">
        <v>206</v>
      </c>
      <c r="D44" s="917"/>
      <c r="E44" s="918"/>
      <c r="F44" s="935"/>
      <c r="G44" s="936"/>
      <c r="H44" s="952"/>
      <c r="I44" s="936"/>
      <c r="J44" s="952"/>
      <c r="K44" s="936"/>
      <c r="L44" s="952"/>
      <c r="M44" s="936"/>
    </row>
    <row r="45" spans="1:13" ht="12" customHeight="1">
      <c r="C45" s="943"/>
      <c r="D45" s="919"/>
      <c r="E45" s="920"/>
      <c r="F45" s="937"/>
      <c r="G45" s="938"/>
      <c r="H45" s="953"/>
      <c r="I45" s="938"/>
      <c r="J45" s="953"/>
      <c r="K45" s="938"/>
      <c r="L45" s="953"/>
      <c r="M45" s="938"/>
    </row>
    <row r="46" spans="1:13" ht="13.35" customHeight="1">
      <c r="C46" s="194"/>
      <c r="D46" s="171"/>
      <c r="E46" s="189"/>
      <c r="F46" s="215"/>
      <c r="G46" s="189"/>
      <c r="H46" s="172"/>
      <c r="I46" s="189"/>
      <c r="J46" s="172"/>
      <c r="K46" s="189"/>
      <c r="L46" s="172"/>
      <c r="M46" s="189"/>
    </row>
    <row r="47" spans="1:13" ht="13.35" customHeight="1">
      <c r="C47" s="171" t="s">
        <v>203</v>
      </c>
      <c r="D47" s="171">
        <f>'Non-Life 2'!D47+'PR 2'!D47</f>
        <v>13994.400000000001</v>
      </c>
      <c r="E47" s="191"/>
      <c r="F47" s="171">
        <f>'Non-Life 2'!F47+'PR 2'!F47</f>
        <v>14615</v>
      </c>
      <c r="G47" s="191"/>
      <c r="H47" s="171">
        <f>'Non-Life 2'!H47+'PR 2'!H47</f>
        <v>13631.200000000003</v>
      </c>
      <c r="I47" s="191"/>
      <c r="J47" s="171">
        <f>'Non-Life 2'!J47+'PR 2'!J47</f>
        <v>17267.099999999999</v>
      </c>
      <c r="K47" s="191"/>
      <c r="L47" s="171">
        <f>'Non-Life 2'!L47+'PR 2'!L47</f>
        <v>17172.100000000002</v>
      </c>
      <c r="M47" s="191"/>
    </row>
    <row r="48" spans="1:13" ht="13.35" customHeight="1">
      <c r="C48" s="171" t="s">
        <v>207</v>
      </c>
      <c r="D48" s="171">
        <f>'Non-Life 2'!D48+'PR 2'!D48</f>
        <v>2602</v>
      </c>
      <c r="E48" s="191"/>
      <c r="F48" s="171">
        <f>'Non-Life 2'!F48+'PR 2'!F48</f>
        <v>2983.3</v>
      </c>
      <c r="G48" s="191"/>
      <c r="H48" s="171">
        <f>'Non-Life 2'!H48+'PR 2'!H48</f>
        <v>3974.5</v>
      </c>
      <c r="I48" s="191"/>
      <c r="J48" s="171">
        <f>'Non-Life 2'!J48+'PR 2'!J48</f>
        <v>3627.6000000000004</v>
      </c>
      <c r="K48" s="191"/>
      <c r="L48" s="171">
        <f>'Non-Life 2'!L48+'PR 2'!L48</f>
        <v>3337.8</v>
      </c>
      <c r="M48" s="191"/>
    </row>
    <row r="49" spans="1:13" ht="13.35" customHeight="1">
      <c r="C49" s="171" t="s">
        <v>208</v>
      </c>
      <c r="D49" s="171">
        <f>'Non-Life 2'!D49+'PR 2'!D49</f>
        <v>12510.6</v>
      </c>
      <c r="E49" s="189"/>
      <c r="F49" s="171">
        <f>'Non-Life 2'!F49+'PR 2'!F49</f>
        <v>12996.5</v>
      </c>
      <c r="G49" s="189"/>
      <c r="H49" s="171">
        <f>'Non-Life 2'!H49+'PR 2'!H49</f>
        <v>13052.300000000001</v>
      </c>
      <c r="I49" s="189"/>
      <c r="J49" s="171">
        <f>'Non-Life 2'!J49+'PR 2'!J49</f>
        <v>15340.1</v>
      </c>
      <c r="K49" s="189"/>
      <c r="L49" s="171">
        <f>'Non-Life 2'!L49+'PR 2'!L49</f>
        <v>13554.300000000001</v>
      </c>
      <c r="M49" s="189"/>
    </row>
    <row r="50" spans="1:13" ht="11.25" customHeight="1">
      <c r="C50" s="171" t="s">
        <v>209</v>
      </c>
      <c r="D50" s="171">
        <f>'Non-Life 2'!D50+'PR 2'!D50</f>
        <v>4085.7999999999997</v>
      </c>
      <c r="E50" s="189"/>
      <c r="F50" s="171">
        <f>'Non-Life 2'!F50+'PR 2'!F50</f>
        <v>4601.8000000000102</v>
      </c>
      <c r="G50" s="189"/>
      <c r="H50" s="171">
        <f>'Non-Life 2'!H50+'PR 2'!H50</f>
        <v>4553.4000000000024</v>
      </c>
      <c r="I50" s="189"/>
      <c r="J50" s="171">
        <f>'Non-Life 2'!J50+'PR 2'!J50</f>
        <v>5554.5999999999967</v>
      </c>
      <c r="K50" s="189"/>
      <c r="L50" s="171">
        <f>'Non-Life 2'!L50+'PR 2'!L50</f>
        <v>6955.6000000000022</v>
      </c>
      <c r="M50" s="189"/>
    </row>
    <row r="51" spans="1:13" ht="13.5" customHeight="1">
      <c r="C51" s="171" t="s">
        <v>210</v>
      </c>
      <c r="D51" s="171">
        <f>'Non-Life 2'!D51+'PR 2'!D51</f>
        <v>827.1</v>
      </c>
      <c r="E51" s="189"/>
      <c r="F51" s="171">
        <f>'Non-Life 2'!F51+'PR 2'!F51</f>
        <v>898.8</v>
      </c>
      <c r="G51" s="189"/>
      <c r="H51" s="171">
        <f>'Non-Life 2'!H51+'PR 2'!H51</f>
        <v>1103.2</v>
      </c>
      <c r="I51" s="189"/>
      <c r="J51" s="171">
        <f>'Non-Life 2'!J51+'PR 2'!J51</f>
        <v>929.2</v>
      </c>
      <c r="K51" s="189"/>
      <c r="L51" s="171">
        <f>'Non-Life 2'!L51+'PR 2'!L51</f>
        <v>1184.5</v>
      </c>
      <c r="M51" s="189"/>
    </row>
    <row r="52" spans="1:13" ht="13.35" customHeight="1">
      <c r="C52" s="171" t="s">
        <v>211</v>
      </c>
      <c r="D52" s="171">
        <f>'Non-Life 2'!D52+'PR 2'!D52</f>
        <v>3258.7</v>
      </c>
      <c r="E52" s="189"/>
      <c r="F52" s="171">
        <f>'Non-Life 2'!F52+'PR 2'!F52</f>
        <v>3703.0000000000105</v>
      </c>
      <c r="G52" s="189"/>
      <c r="H52" s="171">
        <f>'Non-Life 2'!H52+'PR 2'!H52</f>
        <v>3450.2000000000025</v>
      </c>
      <c r="I52" s="189"/>
      <c r="J52" s="171">
        <f>'Non-Life 2'!J52+'PR 2'!J52</f>
        <v>4625.3999999999969</v>
      </c>
      <c r="K52" s="189"/>
      <c r="L52" s="171">
        <f>'Non-Life 2'!L52+'PR 2'!L52</f>
        <v>5771.1000000000022</v>
      </c>
      <c r="M52" s="189"/>
    </row>
    <row r="53" spans="1:13" ht="13.35" customHeight="1" thickBot="1">
      <c r="C53" s="195"/>
      <c r="D53" s="198"/>
      <c r="E53" s="199"/>
      <c r="F53" s="223"/>
      <c r="G53" s="199"/>
      <c r="H53" s="196"/>
      <c r="I53" s="199"/>
      <c r="J53" s="196"/>
      <c r="K53" s="199"/>
      <c r="L53" s="196"/>
      <c r="M53" s="199"/>
    </row>
    <row r="54" spans="1:13" ht="12" customHeight="1">
      <c r="C54" s="200"/>
      <c r="D54" s="201"/>
      <c r="E54" s="140"/>
      <c r="F54" s="201"/>
      <c r="G54" s="140"/>
      <c r="H54" s="140"/>
      <c r="I54" s="140"/>
      <c r="J54" s="201"/>
      <c r="K54" s="140"/>
      <c r="L54" s="201"/>
      <c r="M54" s="140"/>
    </row>
    <row r="55" spans="1:13" ht="13.35" customHeight="1">
      <c r="C55" s="143" t="s">
        <v>212</v>
      </c>
      <c r="D55" s="202"/>
      <c r="E55" s="146"/>
      <c r="F55" s="202"/>
      <c r="G55" s="146"/>
      <c r="H55" s="146"/>
      <c r="I55" s="146"/>
      <c r="J55" s="202"/>
      <c r="K55" s="146"/>
      <c r="L55" s="202"/>
      <c r="M55" s="146"/>
    </row>
    <row r="56" spans="1:13" ht="13.35" customHeight="1">
      <c r="C56" s="123"/>
      <c r="D56" s="203"/>
      <c r="F56" s="203"/>
      <c r="J56" s="203"/>
      <c r="L56" s="203"/>
      <c r="M56" s="203"/>
    </row>
    <row r="57" spans="1:13" ht="11.25" customHeight="1">
      <c r="D57" s="204"/>
      <c r="E57" s="123"/>
      <c r="F57" s="204"/>
      <c r="G57" s="123"/>
      <c r="H57" s="123"/>
      <c r="I57" s="123"/>
      <c r="J57" s="204"/>
      <c r="K57" s="123"/>
      <c r="L57" s="950"/>
      <c r="M57" s="950"/>
    </row>
    <row r="58" spans="1:13" ht="13.35" customHeight="1">
      <c r="D58" s="205"/>
      <c r="E58" s="922"/>
      <c r="F58" s="922"/>
      <c r="J58" s="205"/>
      <c r="L58" s="205"/>
    </row>
    <row r="59" spans="1:13" ht="13.35" customHeight="1">
      <c r="A59" s="820" t="s">
        <v>283</v>
      </c>
      <c r="B59" s="820"/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</row>
    <row r="60" spans="1:13" ht="13.35" customHeight="1">
      <c r="A60" s="820"/>
      <c r="B60" s="820"/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</row>
    <row r="61" spans="1:13" ht="5.0999999999999996" customHeight="1">
      <c r="M61" s="206"/>
    </row>
    <row r="62" spans="1:13" ht="21" customHeight="1"/>
    <row r="63" spans="1:13" ht="12.75" customHeight="1">
      <c r="D63" s="206"/>
      <c r="E63" s="123"/>
      <c r="F63" s="206"/>
      <c r="G63" s="123"/>
      <c r="H63" s="123"/>
      <c r="I63" s="123"/>
      <c r="J63" s="206"/>
      <c r="K63" s="123"/>
      <c r="L63" s="922"/>
      <c r="M63" s="922"/>
    </row>
    <row r="64" spans="1:13" ht="12.75" customHeight="1">
      <c r="D64" s="206"/>
      <c r="E64" s="123"/>
      <c r="F64" s="206"/>
      <c r="G64" s="123"/>
      <c r="H64" s="123"/>
      <c r="I64" s="123"/>
      <c r="J64" s="206"/>
      <c r="K64" s="123"/>
      <c r="L64" s="206"/>
      <c r="M64" s="207"/>
    </row>
    <row r="65" spans="3:13" ht="13.5" customHeight="1">
      <c r="C65" s="4"/>
      <c r="K65" s="4"/>
    </row>
    <row r="66" spans="3:13" ht="12" customHeight="1"/>
    <row r="67" spans="3:13" ht="13.5" customHeight="1"/>
    <row r="68" spans="3:13" ht="12.75" customHeight="1">
      <c r="C68" s="4"/>
    </row>
    <row r="69" spans="3:13" ht="12.75" customHeight="1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</row>
    <row r="70" spans="3:13" ht="13.5" customHeight="1"/>
    <row r="71" spans="3:13" ht="12.75" customHeight="1"/>
    <row r="72" spans="3:13" ht="12.75" customHeight="1"/>
    <row r="73" spans="3:13" ht="12.75" customHeight="1"/>
    <row r="74" spans="3:13" ht="12.75" customHeight="1">
      <c r="C74" s="149"/>
      <c r="D74" s="882"/>
      <c r="E74" s="882"/>
      <c r="F74" s="882"/>
      <c r="G74" s="882"/>
      <c r="H74" s="882"/>
      <c r="I74" s="882"/>
      <c r="J74" s="882"/>
      <c r="K74" s="882"/>
      <c r="L74" s="2"/>
      <c r="M74" s="2"/>
    </row>
    <row r="75" spans="3:13" ht="12.75" customHeight="1">
      <c r="D75" s="224"/>
      <c r="E75" s="224"/>
      <c r="F75" s="224"/>
      <c r="G75" s="224"/>
      <c r="H75" s="224"/>
      <c r="I75" s="224"/>
      <c r="J75" s="224"/>
      <c r="K75" s="224"/>
      <c r="L75" s="224"/>
      <c r="M75" s="224"/>
    </row>
    <row r="76" spans="3:13" ht="12.75" customHeight="1"/>
    <row r="77" spans="3:13" ht="12.75" customHeight="1"/>
    <row r="78" spans="3:13" ht="12.75" customHeight="1"/>
    <row r="79" spans="3:13" ht="12.75" customHeight="1"/>
    <row r="80" spans="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43">
    <mergeCell ref="L63:M63"/>
    <mergeCell ref="L8:L9"/>
    <mergeCell ref="M8:M9"/>
    <mergeCell ref="L21:L22"/>
    <mergeCell ref="M21:M22"/>
    <mergeCell ref="L33:M34"/>
    <mergeCell ref="A59:M60"/>
    <mergeCell ref="K8:K9"/>
    <mergeCell ref="K21:K22"/>
    <mergeCell ref="J33:K34"/>
    <mergeCell ref="D44:E45"/>
    <mergeCell ref="F44:G45"/>
    <mergeCell ref="C1:G2"/>
    <mergeCell ref="H44:I45"/>
    <mergeCell ref="J44:K45"/>
    <mergeCell ref="L44:M45"/>
    <mergeCell ref="L57:M57"/>
    <mergeCell ref="D33:E34"/>
    <mergeCell ref="F33:G34"/>
    <mergeCell ref="I21:I22"/>
    <mergeCell ref="C8:C9"/>
    <mergeCell ref="C21:C22"/>
    <mergeCell ref="C33:C34"/>
    <mergeCell ref="H33:I34"/>
    <mergeCell ref="C44:C45"/>
    <mergeCell ref="I8:I9"/>
    <mergeCell ref="J8:J9"/>
    <mergeCell ref="J21:J22"/>
    <mergeCell ref="D74:K74"/>
    <mergeCell ref="D3:E3"/>
    <mergeCell ref="F3:G3"/>
    <mergeCell ref="J3:K3"/>
    <mergeCell ref="E58:F58"/>
    <mergeCell ref="D8:D9"/>
    <mergeCell ref="D21:D22"/>
    <mergeCell ref="E8:E9"/>
    <mergeCell ref="E21:E22"/>
    <mergeCell ref="F8:F9"/>
    <mergeCell ref="F21:F22"/>
    <mergeCell ref="G8:G9"/>
    <mergeCell ref="G21:G22"/>
    <mergeCell ref="H8:H9"/>
    <mergeCell ref="H21:H22"/>
  </mergeCells>
  <printOptions horizontalCentered="1"/>
  <pageMargins left="0.39370078740157499" right="0.39370078740157499" top="0.39370078740157499" bottom="0.196850393700787" header="0.31496062992126" footer="0.31496062992126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N129"/>
  <sheetViews>
    <sheetView view="pageBreakPreview" topLeftCell="A38" zoomScale="80" zoomScaleNormal="100" zoomScaleSheetLayoutView="80" workbookViewId="0">
      <selection activeCell="D36" sqref="D36"/>
    </sheetView>
  </sheetViews>
  <sheetFormatPr defaultColWidth="9.140625" defaultRowHeight="11.25"/>
  <cols>
    <col min="1" max="1" width="1.7109375" style="2" customWidth="1"/>
    <col min="2" max="2" width="33.7109375" style="3" customWidth="1"/>
    <col min="3" max="7" width="15.140625" style="3" customWidth="1"/>
    <col min="8" max="8" width="9.7109375" style="2" customWidth="1"/>
    <col min="9" max="9" width="41.42578125" style="3" customWidth="1"/>
    <col min="10" max="10" width="14.28515625" style="3" customWidth="1"/>
    <col min="11" max="12" width="13.7109375" style="3" customWidth="1"/>
    <col min="13" max="13" width="15.42578125" style="3" customWidth="1"/>
    <col min="14" max="14" width="14" style="3" customWidth="1"/>
    <col min="15" max="16384" width="9.140625" style="2"/>
  </cols>
  <sheetData>
    <row r="1" spans="2:14" s="1" customFormat="1" ht="16.5" customHeight="1">
      <c r="B1" s="977" t="s">
        <v>219</v>
      </c>
      <c r="C1" s="977"/>
      <c r="D1" s="977"/>
      <c r="E1" s="977"/>
      <c r="F1" s="977"/>
      <c r="G1" s="4"/>
      <c r="I1" s="985" t="s">
        <v>220</v>
      </c>
      <c r="J1" s="985"/>
      <c r="K1" s="985"/>
      <c r="L1" s="985"/>
      <c r="M1" s="985"/>
      <c r="N1" s="61"/>
    </row>
    <row r="2" spans="2:14" s="1" customFormat="1" ht="18" customHeight="1">
      <c r="B2" s="977"/>
      <c r="C2" s="977"/>
      <c r="D2" s="977"/>
      <c r="E2" s="977"/>
      <c r="F2" s="977"/>
      <c r="G2" s="4"/>
      <c r="I2" s="985"/>
      <c r="J2" s="985"/>
      <c r="K2" s="985"/>
      <c r="L2" s="985"/>
      <c r="M2" s="985"/>
      <c r="N2" s="61"/>
    </row>
    <row r="3" spans="2:14" ht="14.1" customHeight="1" thickBot="1">
      <c r="B3" s="5"/>
      <c r="C3" s="5"/>
      <c r="D3" s="5"/>
      <c r="E3" s="5"/>
      <c r="F3" s="5"/>
      <c r="G3" s="5"/>
      <c r="I3" s="61"/>
      <c r="J3" s="61"/>
      <c r="K3" s="61"/>
      <c r="L3" s="61"/>
      <c r="M3" s="61"/>
      <c r="N3" s="61"/>
    </row>
    <row r="4" spans="2:14" ht="14.1" customHeight="1" thickBot="1">
      <c r="B4" s="4"/>
      <c r="C4" s="6">
        <v>2017</v>
      </c>
      <c r="D4" s="6">
        <v>2018</v>
      </c>
      <c r="E4" s="6">
        <v>2019</v>
      </c>
      <c r="F4" s="6">
        <v>2020</v>
      </c>
      <c r="G4" s="6">
        <v>2021</v>
      </c>
      <c r="I4" s="39"/>
      <c r="J4" s="6">
        <v>2017</v>
      </c>
      <c r="K4" s="6">
        <v>2018</v>
      </c>
      <c r="L4" s="6">
        <v>2019</v>
      </c>
      <c r="M4" s="6">
        <v>2020</v>
      </c>
      <c r="N4" s="6">
        <v>2021</v>
      </c>
    </row>
    <row r="5" spans="2:14" ht="14.25" customHeight="1" thickBot="1">
      <c r="B5" s="4"/>
      <c r="C5" s="4"/>
      <c r="D5" s="4"/>
      <c r="E5" s="4"/>
      <c r="F5" s="4"/>
      <c r="G5" s="4"/>
      <c r="I5" s="4"/>
      <c r="J5" s="4"/>
      <c r="K5" s="4"/>
      <c r="L5" s="4"/>
      <c r="M5" s="4"/>
      <c r="N5" s="4"/>
    </row>
    <row r="6" spans="2:14" ht="15" customHeight="1">
      <c r="B6" s="7"/>
      <c r="C6" s="988"/>
      <c r="D6" s="988"/>
      <c r="E6" s="988"/>
      <c r="F6" s="988"/>
      <c r="G6" s="989"/>
      <c r="I6" s="62"/>
      <c r="J6" s="988"/>
      <c r="K6" s="988"/>
      <c r="L6" s="988"/>
      <c r="M6" s="988"/>
      <c r="N6" s="989"/>
    </row>
    <row r="7" spans="2:14" ht="14.25" customHeight="1">
      <c r="B7" s="8" t="s">
        <v>221</v>
      </c>
      <c r="C7" s="9">
        <v>1102523.2</v>
      </c>
      <c r="D7" s="9">
        <f>D9+D10</f>
        <v>1135289.2</v>
      </c>
      <c r="E7" s="9">
        <f>E9+E10</f>
        <v>1314733.5</v>
      </c>
      <c r="F7" s="10">
        <f>F9+F10</f>
        <v>1420877.8</v>
      </c>
      <c r="G7" s="9">
        <f>G9+G10</f>
        <v>1530368.7</v>
      </c>
      <c r="I7" s="63" t="s">
        <v>222</v>
      </c>
      <c r="J7" s="64">
        <v>115751.1</v>
      </c>
      <c r="K7" s="64">
        <v>121391.9</v>
      </c>
      <c r="L7" s="64">
        <v>131534.9</v>
      </c>
      <c r="M7" s="49">
        <v>136340</v>
      </c>
      <c r="N7" s="64">
        <v>140424.4</v>
      </c>
    </row>
    <row r="8" spans="2:14" ht="15.75" customHeight="1">
      <c r="B8" s="11"/>
      <c r="C8" s="12"/>
      <c r="D8" s="13"/>
      <c r="E8" s="13"/>
      <c r="F8" s="14"/>
      <c r="G8" s="12"/>
      <c r="I8" s="63" t="s">
        <v>223</v>
      </c>
      <c r="J8" s="64">
        <v>99522.9</v>
      </c>
      <c r="K8" s="64">
        <v>103867.3</v>
      </c>
      <c r="L8" s="64">
        <v>113278.1</v>
      </c>
      <c r="M8" s="49">
        <v>115400.3</v>
      </c>
      <c r="N8" s="64">
        <v>117460</v>
      </c>
    </row>
    <row r="9" spans="2:14" ht="13.5" customHeight="1">
      <c r="B9" s="15" t="s">
        <v>224</v>
      </c>
      <c r="C9" s="16">
        <v>1064095</v>
      </c>
      <c r="D9" s="17">
        <v>1094667.8</v>
      </c>
      <c r="E9" s="17">
        <v>1270199.2</v>
      </c>
      <c r="F9" s="18">
        <v>1371838.7</v>
      </c>
      <c r="G9" s="16">
        <v>1476492.5</v>
      </c>
      <c r="I9" s="63" t="s">
        <v>225</v>
      </c>
      <c r="J9" s="64">
        <v>16228.2</v>
      </c>
      <c r="K9" s="64">
        <v>17524.599999999999</v>
      </c>
      <c r="L9" s="64">
        <f>L7-L8</f>
        <v>18256.799999999988</v>
      </c>
      <c r="M9" s="49">
        <v>20939.669999999998</v>
      </c>
      <c r="N9" s="64">
        <f>N7-N8</f>
        <v>22964.399999999994</v>
      </c>
    </row>
    <row r="10" spans="2:14" ht="13.5" customHeight="1">
      <c r="B10" s="15" t="s">
        <v>226</v>
      </c>
      <c r="C10" s="16">
        <v>38428.199999999997</v>
      </c>
      <c r="D10" s="17">
        <v>40621.4</v>
      </c>
      <c r="E10" s="17">
        <v>44534.3</v>
      </c>
      <c r="F10" s="18">
        <v>49039.1</v>
      </c>
      <c r="G10" s="18">
        <v>53876.2</v>
      </c>
      <c r="I10" s="63" t="s">
        <v>227</v>
      </c>
      <c r="J10" s="64">
        <v>3643.6</v>
      </c>
      <c r="K10" s="64">
        <v>3462.1</v>
      </c>
      <c r="L10" s="64">
        <v>3650.2</v>
      </c>
      <c r="M10" s="49">
        <v>3677.5</v>
      </c>
      <c r="N10" s="64">
        <v>3427.5</v>
      </c>
    </row>
    <row r="11" spans="2:14" ht="14.25" customHeight="1">
      <c r="B11" s="19"/>
      <c r="C11" s="20"/>
      <c r="D11" s="21"/>
      <c r="E11" s="21"/>
      <c r="F11" s="22"/>
      <c r="G11" s="20"/>
      <c r="I11" s="63" t="s">
        <v>228</v>
      </c>
      <c r="J11" s="64">
        <v>99207.1</v>
      </c>
      <c r="K11" s="64">
        <v>102753.2</v>
      </c>
      <c r="L11" s="64">
        <v>111442.7</v>
      </c>
      <c r="M11" s="49">
        <v>115395.6</v>
      </c>
      <c r="N11" s="64">
        <v>118789.7</v>
      </c>
    </row>
    <row r="12" spans="2:14" ht="12.75" customHeight="1">
      <c r="B12" s="8" t="s">
        <v>223</v>
      </c>
      <c r="C12" s="23">
        <v>1035925.5</v>
      </c>
      <c r="D12" s="23">
        <f>D14+D15</f>
        <v>1101872.5</v>
      </c>
      <c r="E12" s="23">
        <f>E14+E15</f>
        <v>1208101.8999999999</v>
      </c>
      <c r="F12" s="24">
        <f>F14+F15</f>
        <v>1250408</v>
      </c>
      <c r="G12" s="23">
        <f>G14+G15</f>
        <v>2193964.2000000002</v>
      </c>
      <c r="I12" s="65" t="s">
        <v>229</v>
      </c>
      <c r="J12" s="64">
        <v>95422.9</v>
      </c>
      <c r="K12" s="64">
        <v>98375.3</v>
      </c>
      <c r="L12" s="64">
        <v>107361.9</v>
      </c>
      <c r="M12" s="49">
        <v>109468.1</v>
      </c>
      <c r="N12" s="64">
        <v>111819.3</v>
      </c>
    </row>
    <row r="13" spans="2:14" ht="13.5" customHeight="1">
      <c r="B13" s="11"/>
      <c r="C13" s="12"/>
      <c r="D13" s="13"/>
      <c r="E13" s="13"/>
      <c r="F13" s="14"/>
      <c r="G13" s="12"/>
      <c r="I13" s="66" t="s">
        <v>230</v>
      </c>
      <c r="J13" s="67">
        <f t="shared" ref="J13:K13" si="0">J11-J12</f>
        <v>3784.2000000000116</v>
      </c>
      <c r="K13" s="67">
        <f t="shared" si="0"/>
        <v>4377.8999999999942</v>
      </c>
      <c r="L13" s="67">
        <f t="shared" ref="L13:N13" si="1">L11-L12</f>
        <v>4080.8000000000029</v>
      </c>
      <c r="M13" s="67">
        <f t="shared" si="1"/>
        <v>5927.5</v>
      </c>
      <c r="N13" s="67">
        <f t="shared" si="1"/>
        <v>6970.3999999999942</v>
      </c>
    </row>
    <row r="14" spans="2:14" ht="13.5" customHeight="1">
      <c r="B14" s="15" t="s">
        <v>224</v>
      </c>
      <c r="C14" s="16">
        <v>1026547.3</v>
      </c>
      <c r="D14" s="17">
        <v>1091728.5</v>
      </c>
      <c r="E14" s="17">
        <v>1197709.3999999999</v>
      </c>
      <c r="F14" s="25">
        <v>1240039.8999999999</v>
      </c>
      <c r="G14" s="16">
        <v>2172926.7000000002</v>
      </c>
      <c r="I14" s="68" t="s">
        <v>231</v>
      </c>
      <c r="J14" s="69"/>
      <c r="K14" s="69"/>
      <c r="L14" s="69"/>
      <c r="M14" s="69"/>
      <c r="N14" s="69"/>
    </row>
    <row r="15" spans="2:14" ht="13.5" customHeight="1">
      <c r="B15" s="15" t="s">
        <v>226</v>
      </c>
      <c r="C15" s="16">
        <v>9378.2000000000007</v>
      </c>
      <c r="D15" s="17">
        <f>D10-D20</f>
        <v>10144</v>
      </c>
      <c r="E15" s="17">
        <v>10392.5</v>
      </c>
      <c r="F15" s="25">
        <v>10368.1</v>
      </c>
      <c r="G15" s="25">
        <v>21037.5</v>
      </c>
      <c r="I15" s="70" t="s">
        <v>232</v>
      </c>
      <c r="J15" s="71">
        <v>4089.7</v>
      </c>
      <c r="K15" s="71">
        <v>5209.1000000000004</v>
      </c>
      <c r="L15" s="71">
        <v>6711.6</v>
      </c>
      <c r="M15" s="72">
        <v>8254.9</v>
      </c>
      <c r="N15" s="71">
        <v>7046.9</v>
      </c>
    </row>
    <row r="16" spans="2:14" ht="13.35" customHeight="1">
      <c r="B16" s="19"/>
      <c r="C16" s="20"/>
      <c r="D16" s="21"/>
      <c r="E16" s="21"/>
      <c r="F16" s="22"/>
      <c r="G16" s="20"/>
      <c r="I16" s="70" t="s">
        <v>233</v>
      </c>
      <c r="J16" s="71">
        <v>-305.5</v>
      </c>
      <c r="K16" s="71">
        <v>-831.2</v>
      </c>
      <c r="L16" s="71">
        <v>-2630.8</v>
      </c>
      <c r="M16" s="72">
        <v>-2327.4</v>
      </c>
      <c r="N16" s="71">
        <v>-76.510000000000005</v>
      </c>
    </row>
    <row r="17" spans="2:14" ht="13.35" customHeight="1">
      <c r="B17" s="26" t="s">
        <v>234</v>
      </c>
      <c r="C17" s="9">
        <v>66597.7</v>
      </c>
      <c r="D17" s="9">
        <f>D19+D20</f>
        <v>33416.700000000004</v>
      </c>
      <c r="E17" s="9">
        <f>E19+E20</f>
        <v>106631.60000000005</v>
      </c>
      <c r="F17" s="10">
        <f>F19+F20</f>
        <v>170469.80000000005</v>
      </c>
      <c r="G17" s="9">
        <f>G19+G20</f>
        <v>-663595.50000000023</v>
      </c>
      <c r="I17" s="63" t="s">
        <v>235</v>
      </c>
      <c r="J17" s="64">
        <v>108112.9</v>
      </c>
      <c r="K17" s="64">
        <v>112050.5</v>
      </c>
      <c r="L17" s="64">
        <v>122628.8</v>
      </c>
      <c r="M17" s="49">
        <v>126042.3</v>
      </c>
      <c r="N17" s="64">
        <v>129425.4</v>
      </c>
    </row>
    <row r="18" spans="2:14" ht="13.35" customHeight="1">
      <c r="B18" s="11"/>
      <c r="C18" s="12"/>
      <c r="D18" s="13"/>
      <c r="E18" s="13"/>
      <c r="F18" s="14"/>
      <c r="G18" s="12"/>
      <c r="I18" s="63" t="s">
        <v>236</v>
      </c>
      <c r="J18" s="64">
        <v>17557.8</v>
      </c>
      <c r="K18" s="64">
        <v>19532.900000000001</v>
      </c>
      <c r="L18" s="64">
        <v>22044.400000000001</v>
      </c>
      <c r="M18" s="49">
        <v>18693.7</v>
      </c>
      <c r="N18" s="64">
        <v>20540.400000000001</v>
      </c>
    </row>
    <row r="19" spans="2:14" ht="15.75" customHeight="1" thickBot="1">
      <c r="B19" s="15" t="s">
        <v>224</v>
      </c>
      <c r="C19" s="20">
        <v>37547.699999999997</v>
      </c>
      <c r="D19" s="21">
        <v>2939.3</v>
      </c>
      <c r="E19" s="21">
        <f>E9-E14</f>
        <v>72489.800000000047</v>
      </c>
      <c r="F19" s="22">
        <f>F9-F14</f>
        <v>131798.80000000005</v>
      </c>
      <c r="G19" s="20">
        <f>G9-G14</f>
        <v>-696434.20000000019</v>
      </c>
      <c r="I19" s="73" t="s">
        <v>237</v>
      </c>
      <c r="J19" s="74">
        <v>362.9</v>
      </c>
      <c r="K19" s="74">
        <v>2382.9</v>
      </c>
      <c r="L19" s="74">
        <v>-302.3</v>
      </c>
      <c r="M19" s="75">
        <v>-2390.1999999999998</v>
      </c>
      <c r="N19" s="74">
        <v>4291.8999999999996</v>
      </c>
    </row>
    <row r="20" spans="2:14" ht="12.75" customHeight="1" thickBot="1">
      <c r="B20" s="15" t="s">
        <v>226</v>
      </c>
      <c r="C20" s="20">
        <v>29050</v>
      </c>
      <c r="D20" s="21">
        <v>30477.4</v>
      </c>
      <c r="E20" s="21">
        <v>34141.800000000003</v>
      </c>
      <c r="F20" s="22">
        <v>38671</v>
      </c>
      <c r="G20" s="22">
        <f>G10-G15</f>
        <v>32838.699999999997</v>
      </c>
      <c r="I20" s="76"/>
      <c r="J20" s="50"/>
      <c r="K20" s="77"/>
      <c r="L20" s="50"/>
      <c r="M20" s="52"/>
      <c r="N20" s="50"/>
    </row>
    <row r="21" spans="2:14" ht="12" customHeight="1">
      <c r="B21" s="27"/>
      <c r="C21" s="16"/>
      <c r="D21" s="17"/>
      <c r="E21" s="17"/>
      <c r="F21" s="18"/>
      <c r="G21" s="16"/>
      <c r="I21" s="78" t="s">
        <v>238</v>
      </c>
      <c r="J21" s="79">
        <v>17</v>
      </c>
      <c r="K21" s="79">
        <v>16</v>
      </c>
      <c r="L21" s="79">
        <v>17</v>
      </c>
      <c r="M21" s="80">
        <v>15</v>
      </c>
      <c r="N21" s="79">
        <v>16</v>
      </c>
    </row>
    <row r="22" spans="2:14" ht="13.35" customHeight="1">
      <c r="B22" s="26" t="s">
        <v>235</v>
      </c>
      <c r="C22" s="9">
        <v>1032517.1</v>
      </c>
      <c r="D22" s="9">
        <f>D24+D25</f>
        <v>1075716.8</v>
      </c>
      <c r="E22" s="9">
        <f>E24+E25</f>
        <v>1245653.0999999999</v>
      </c>
      <c r="F22" s="10">
        <f>F24+F25</f>
        <v>1340404.3</v>
      </c>
      <c r="G22" s="9">
        <f>G24+G25</f>
        <v>1444563.3</v>
      </c>
      <c r="I22" s="81" t="s">
        <v>52</v>
      </c>
      <c r="J22" s="82">
        <v>3</v>
      </c>
      <c r="K22" s="82">
        <v>3</v>
      </c>
      <c r="L22" s="82">
        <v>3</v>
      </c>
      <c r="M22" s="83">
        <v>2</v>
      </c>
      <c r="N22" s="82">
        <v>3</v>
      </c>
    </row>
    <row r="23" spans="2:14" ht="12" customHeight="1">
      <c r="B23" s="11"/>
      <c r="C23" s="12"/>
      <c r="D23" s="13"/>
      <c r="E23" s="13"/>
      <c r="F23" s="14"/>
      <c r="G23" s="12"/>
      <c r="I23" s="63" t="s">
        <v>239</v>
      </c>
      <c r="J23" s="84">
        <v>8</v>
      </c>
      <c r="K23" s="84">
        <v>6</v>
      </c>
      <c r="L23" s="85">
        <v>6</v>
      </c>
      <c r="M23" s="85">
        <v>9</v>
      </c>
      <c r="N23" s="84">
        <v>11</v>
      </c>
    </row>
    <row r="24" spans="2:14" ht="12" customHeight="1">
      <c r="B24" s="15" t="s">
        <v>224</v>
      </c>
      <c r="C24" s="20">
        <v>1001436.3</v>
      </c>
      <c r="D24" s="21">
        <v>1040232.9</v>
      </c>
      <c r="E24" s="21">
        <v>1206568.2</v>
      </c>
      <c r="F24" s="22">
        <v>1296615.8</v>
      </c>
      <c r="G24" s="20">
        <v>1396620.8</v>
      </c>
      <c r="I24" s="86" t="s">
        <v>240</v>
      </c>
      <c r="J24" s="84">
        <v>17957</v>
      </c>
      <c r="K24" s="85">
        <v>16705</v>
      </c>
      <c r="L24" s="85">
        <v>14199</v>
      </c>
      <c r="M24" s="85">
        <v>17378</v>
      </c>
      <c r="N24" s="84"/>
    </row>
    <row r="25" spans="2:14" ht="13.35" customHeight="1">
      <c r="B25" s="15" t="s">
        <v>226</v>
      </c>
      <c r="C25" s="20">
        <v>31080.799999999999</v>
      </c>
      <c r="D25" s="21">
        <v>35483.9</v>
      </c>
      <c r="E25" s="21">
        <v>39084.9</v>
      </c>
      <c r="F25" s="22">
        <v>43788.5</v>
      </c>
      <c r="G25" s="22">
        <v>47942.5</v>
      </c>
      <c r="I25" s="63" t="s">
        <v>241</v>
      </c>
      <c r="J25" s="84">
        <v>871772</v>
      </c>
      <c r="K25" s="84">
        <v>778033</v>
      </c>
      <c r="L25" s="85">
        <f>SUM(L26:L28)</f>
        <v>925370</v>
      </c>
      <c r="M25" s="85">
        <v>383082</v>
      </c>
      <c r="N25" s="84">
        <f>SUM(N26:N28)</f>
        <v>564579</v>
      </c>
    </row>
    <row r="26" spans="2:14" ht="13.35" customHeight="1">
      <c r="B26" s="15"/>
      <c r="C26" s="20"/>
      <c r="D26" s="21"/>
      <c r="E26" s="21"/>
      <c r="F26" s="22"/>
      <c r="G26" s="20"/>
      <c r="I26" s="87" t="s">
        <v>242</v>
      </c>
      <c r="J26" s="82">
        <v>858023</v>
      </c>
      <c r="K26" s="82">
        <v>764328</v>
      </c>
      <c r="L26" s="83">
        <v>914781</v>
      </c>
      <c r="M26" s="83">
        <v>379198</v>
      </c>
      <c r="N26" s="82">
        <v>563186</v>
      </c>
    </row>
    <row r="27" spans="2:14" ht="13.35" customHeight="1">
      <c r="B27" s="26" t="s">
        <v>243</v>
      </c>
      <c r="C27" s="9">
        <v>106160.8</v>
      </c>
      <c r="D27" s="9">
        <f>D30+D29</f>
        <v>118694.5</v>
      </c>
      <c r="E27" s="9">
        <f>E30+E29</f>
        <v>132305.9</v>
      </c>
      <c r="F27" s="10">
        <f>F30+F29</f>
        <v>142311.59999999998</v>
      </c>
      <c r="G27" s="9">
        <f>G30+G29</f>
        <v>154661</v>
      </c>
      <c r="I27" s="87" t="s">
        <v>244</v>
      </c>
      <c r="J27" s="82">
        <v>13052</v>
      </c>
      <c r="K27" s="82">
        <v>12859</v>
      </c>
      <c r="L27" s="82">
        <v>9710</v>
      </c>
      <c r="M27" s="83">
        <v>3617</v>
      </c>
      <c r="N27" s="82">
        <v>1393</v>
      </c>
    </row>
    <row r="28" spans="2:14" ht="13.5" customHeight="1">
      <c r="B28" s="11"/>
      <c r="C28" s="12"/>
      <c r="D28" s="13"/>
      <c r="E28" s="13"/>
      <c r="F28" s="14"/>
      <c r="G28" s="12"/>
      <c r="I28" s="88" t="s">
        <v>245</v>
      </c>
      <c r="J28" s="82">
        <v>697</v>
      </c>
      <c r="K28" s="89">
        <v>846</v>
      </c>
      <c r="L28" s="82">
        <v>879</v>
      </c>
      <c r="M28" s="83">
        <v>267</v>
      </c>
      <c r="N28" s="82">
        <v>0</v>
      </c>
    </row>
    <row r="29" spans="2:14" ht="12" customHeight="1" thickBot="1">
      <c r="B29" s="15" t="s">
        <v>224</v>
      </c>
      <c r="C29" s="20">
        <v>103436.9</v>
      </c>
      <c r="D29" s="21">
        <v>115084.2</v>
      </c>
      <c r="E29" s="21">
        <v>126559.4</v>
      </c>
      <c r="F29" s="22">
        <v>138478.29999999999</v>
      </c>
      <c r="G29" s="20">
        <v>149758.9</v>
      </c>
      <c r="I29" s="90"/>
      <c r="J29" s="91"/>
      <c r="K29" s="91"/>
      <c r="L29" s="91"/>
      <c r="M29" s="75"/>
      <c r="N29" s="74"/>
    </row>
    <row r="30" spans="2:14" ht="13.35" customHeight="1" thickBot="1">
      <c r="B30" s="28" t="s">
        <v>226</v>
      </c>
      <c r="C30" s="29">
        <v>2723.9</v>
      </c>
      <c r="D30" s="30">
        <v>3610.3</v>
      </c>
      <c r="E30" s="30">
        <v>5746.5</v>
      </c>
      <c r="F30" s="31">
        <v>3833.3</v>
      </c>
      <c r="G30" s="31">
        <v>4902.1000000000004</v>
      </c>
    </row>
    <row r="31" spans="2:14" ht="12.75" customHeight="1" thickBot="1">
      <c r="B31" s="32"/>
      <c r="C31" s="33"/>
      <c r="D31" s="33"/>
      <c r="E31" s="33"/>
      <c r="F31" s="33"/>
      <c r="G31" s="33"/>
    </row>
    <row r="32" spans="2:14" ht="16.5" customHeight="1" thickBot="1">
      <c r="B32" s="34" t="s">
        <v>246</v>
      </c>
      <c r="C32" s="35">
        <v>2031245</v>
      </c>
      <c r="D32" s="36">
        <v>2131520</v>
      </c>
      <c r="E32" s="37">
        <v>2226194</v>
      </c>
      <c r="F32" s="37">
        <v>2267236</v>
      </c>
      <c r="G32" s="35">
        <v>1855670</v>
      </c>
      <c r="I32" s="990" t="s">
        <v>247</v>
      </c>
      <c r="J32" s="990"/>
      <c r="K32" s="990"/>
      <c r="L32" s="990"/>
      <c r="M32" s="990"/>
      <c r="N32" s="2"/>
    </row>
    <row r="33" spans="2:14" ht="10.5" customHeight="1">
      <c r="B33" s="728"/>
      <c r="C33" s="729"/>
      <c r="D33" s="729"/>
      <c r="E33" s="729"/>
      <c r="F33" s="729"/>
      <c r="G33" s="729"/>
      <c r="I33" s="990"/>
      <c r="J33" s="990"/>
      <c r="K33" s="990"/>
      <c r="L33" s="990"/>
      <c r="M33" s="990"/>
      <c r="N33" s="2"/>
    </row>
    <row r="34" spans="2:14" ht="13.35" customHeight="1" thickBot="1">
      <c r="B34" s="730"/>
      <c r="C34" s="731"/>
      <c r="D34" s="731"/>
      <c r="E34" s="731"/>
      <c r="F34" s="731"/>
      <c r="G34" s="731"/>
      <c r="I34" s="38"/>
      <c r="J34" s="38"/>
      <c r="K34" s="38"/>
      <c r="L34" s="38"/>
      <c r="M34" s="38"/>
      <c r="N34" s="38"/>
    </row>
    <row r="35" spans="2:14" ht="14.25" customHeight="1" thickBot="1">
      <c r="B35" s="986" t="s">
        <v>248</v>
      </c>
      <c r="C35" s="986"/>
      <c r="D35" s="986"/>
      <c r="E35" s="986"/>
      <c r="F35" s="986"/>
      <c r="G35" s="1"/>
      <c r="I35" s="39"/>
      <c r="J35" s="92">
        <v>2017</v>
      </c>
      <c r="K35" s="93">
        <v>2018</v>
      </c>
      <c r="L35" s="94">
        <v>2019</v>
      </c>
      <c r="M35" s="95" t="s">
        <v>249</v>
      </c>
      <c r="N35" s="92">
        <v>2021</v>
      </c>
    </row>
    <row r="36" spans="2:14" ht="13.35" customHeight="1" thickBot="1">
      <c r="B36" s="986"/>
      <c r="C36" s="986"/>
      <c r="D36" s="986"/>
      <c r="E36" s="986"/>
      <c r="F36" s="986"/>
      <c r="G36" s="732"/>
      <c r="I36" s="4"/>
      <c r="J36" s="4"/>
      <c r="K36" s="4"/>
      <c r="N36" s="4"/>
    </row>
    <row r="37" spans="2:14" ht="13.35" customHeight="1" thickBot="1">
      <c r="B37" s="38"/>
      <c r="C37" s="38"/>
      <c r="D37" s="38"/>
      <c r="E37" s="38"/>
      <c r="F37" s="38"/>
      <c r="G37" s="732"/>
      <c r="I37" s="96"/>
      <c r="J37" s="988"/>
      <c r="K37" s="988"/>
      <c r="L37" s="988"/>
      <c r="M37" s="988"/>
      <c r="N37" s="989"/>
    </row>
    <row r="38" spans="2:14" ht="13.35" customHeight="1" thickBot="1">
      <c r="B38" s="39"/>
      <c r="C38" s="6">
        <v>2017</v>
      </c>
      <c r="D38" s="6">
        <v>2018</v>
      </c>
      <c r="E38" s="6">
        <v>2019</v>
      </c>
      <c r="F38" s="6" t="s">
        <v>249</v>
      </c>
      <c r="G38" s="6">
        <v>2021</v>
      </c>
      <c r="I38" s="63" t="s">
        <v>221</v>
      </c>
      <c r="J38" s="97">
        <v>32236.400000000001</v>
      </c>
      <c r="K38" s="98">
        <v>30722.799999999999</v>
      </c>
      <c r="L38" s="98">
        <v>46671.199999999997</v>
      </c>
      <c r="M38" s="98">
        <v>60697.7</v>
      </c>
      <c r="N38" s="64">
        <v>61435.7</v>
      </c>
    </row>
    <row r="39" spans="2:14" ht="13.35" customHeight="1" thickBot="1">
      <c r="B39" s="4"/>
      <c r="C39" s="4"/>
      <c r="D39" s="4"/>
      <c r="E39" s="4"/>
      <c r="F39" s="4"/>
      <c r="G39" s="4"/>
      <c r="I39" s="63" t="s">
        <v>250</v>
      </c>
      <c r="J39" s="97">
        <v>26809.200000000001</v>
      </c>
      <c r="K39" s="98">
        <v>24380.1</v>
      </c>
      <c r="L39" s="98">
        <v>39192.6</v>
      </c>
      <c r="M39" s="98">
        <v>46804.7</v>
      </c>
      <c r="N39" s="64">
        <v>46787.199999999997</v>
      </c>
    </row>
    <row r="40" spans="2:14" ht="12.75" customHeight="1">
      <c r="B40" s="96"/>
      <c r="C40" s="988"/>
      <c r="D40" s="988"/>
      <c r="E40" s="988"/>
      <c r="F40" s="988"/>
      <c r="G40" s="989"/>
      <c r="I40" s="63" t="s">
        <v>225</v>
      </c>
      <c r="J40" s="97">
        <f>J38-J39</f>
        <v>5427.2000000000007</v>
      </c>
      <c r="K40" s="98">
        <v>6342.7</v>
      </c>
      <c r="L40" s="98">
        <f>L38-L39</f>
        <v>7478.5999999999985</v>
      </c>
      <c r="M40" s="98">
        <f>M38-M39</f>
        <v>13893</v>
      </c>
      <c r="N40" s="64">
        <v>14648.5</v>
      </c>
    </row>
    <row r="41" spans="2:14" ht="12.75" customHeight="1">
      <c r="B41" s="8" t="s">
        <v>222</v>
      </c>
      <c r="C41" s="40">
        <v>75738.100000000006</v>
      </c>
      <c r="D41" s="41">
        <f>D42+D43</f>
        <v>86393.400000000009</v>
      </c>
      <c r="E41" s="42">
        <f>E42+E43</f>
        <v>98439.1</v>
      </c>
      <c r="F41" s="42">
        <f>F42+F43</f>
        <v>110189.6</v>
      </c>
      <c r="G41" s="42">
        <f>G42+G43</f>
        <v>119458.79999999999</v>
      </c>
      <c r="I41" s="63" t="s">
        <v>251</v>
      </c>
      <c r="J41" s="97">
        <v>2612.6999999999998</v>
      </c>
      <c r="K41" s="98">
        <v>2711.8</v>
      </c>
      <c r="L41" s="98">
        <v>2849</v>
      </c>
      <c r="M41" s="98">
        <v>2883.7</v>
      </c>
      <c r="N41" s="64">
        <v>3529.6</v>
      </c>
    </row>
    <row r="42" spans="2:14" ht="12" customHeight="1">
      <c r="B42" s="43" t="s">
        <v>252</v>
      </c>
      <c r="C42" s="44">
        <v>15416.6</v>
      </c>
      <c r="D42" s="44">
        <v>19377.3</v>
      </c>
      <c r="E42" s="45">
        <v>25331.8</v>
      </c>
      <c r="F42" s="45">
        <v>29033.4</v>
      </c>
      <c r="G42" s="45">
        <v>33424.400000000001</v>
      </c>
      <c r="I42" s="63" t="s">
        <v>253</v>
      </c>
      <c r="J42" s="97">
        <v>12453.7</v>
      </c>
      <c r="K42" s="98">
        <v>8726.4</v>
      </c>
      <c r="L42" s="98">
        <v>15575.4</v>
      </c>
      <c r="M42" s="98">
        <v>25911.200000000001</v>
      </c>
      <c r="N42" s="99">
        <v>25951</v>
      </c>
    </row>
    <row r="43" spans="2:14" ht="13.35" customHeight="1">
      <c r="B43" s="43" t="s">
        <v>254</v>
      </c>
      <c r="C43" s="44">
        <v>60321.5</v>
      </c>
      <c r="D43" s="44">
        <v>67016.100000000006</v>
      </c>
      <c r="E43" s="45">
        <v>73107.3</v>
      </c>
      <c r="F43" s="45">
        <v>81156.2</v>
      </c>
      <c r="G43" s="45">
        <v>86034.4</v>
      </c>
      <c r="I43" s="63" t="s">
        <v>255</v>
      </c>
      <c r="J43" s="97">
        <v>38156.5</v>
      </c>
      <c r="K43" s="98">
        <v>41880.199999999997</v>
      </c>
      <c r="L43" s="98">
        <v>49558.5</v>
      </c>
      <c r="M43" s="98">
        <v>50744.9</v>
      </c>
      <c r="N43" s="64">
        <v>50990.1</v>
      </c>
    </row>
    <row r="44" spans="2:14" ht="13.35" customHeight="1" thickBot="1">
      <c r="B44" s="46" t="s">
        <v>250</v>
      </c>
      <c r="C44" s="40">
        <v>46131</v>
      </c>
      <c r="D44" s="41">
        <f>D45+D46</f>
        <v>51610.1</v>
      </c>
      <c r="E44" s="47">
        <f>E45+E46</f>
        <v>60352</v>
      </c>
      <c r="F44" s="47">
        <f>F45+F46</f>
        <v>69031.5</v>
      </c>
      <c r="G44" s="47">
        <f>G45+G46</f>
        <v>74002.600000000006</v>
      </c>
      <c r="I44" s="73" t="s">
        <v>237</v>
      </c>
      <c r="J44" s="100">
        <v>736.5</v>
      </c>
      <c r="K44" s="101">
        <v>1756.9</v>
      </c>
      <c r="L44" s="101">
        <v>1417.6</v>
      </c>
      <c r="M44" s="101">
        <v>8035.2</v>
      </c>
      <c r="N44" s="74">
        <v>5438</v>
      </c>
    </row>
    <row r="45" spans="2:14" ht="12" customHeight="1" thickBot="1">
      <c r="B45" s="43" t="s">
        <v>252</v>
      </c>
      <c r="C45" s="48">
        <v>11609.6</v>
      </c>
      <c r="D45" s="48">
        <v>14540.5</v>
      </c>
      <c r="E45" s="49">
        <v>18848.5</v>
      </c>
      <c r="F45" s="49">
        <v>21713.1</v>
      </c>
      <c r="G45" s="49">
        <v>25013.3</v>
      </c>
      <c r="I45" s="102"/>
      <c r="J45" s="103"/>
      <c r="K45" s="104"/>
      <c r="L45" s="105"/>
      <c r="M45" s="105"/>
      <c r="N45" s="103"/>
    </row>
    <row r="46" spans="2:14" ht="13.35" customHeight="1">
      <c r="B46" s="43" t="s">
        <v>254</v>
      </c>
      <c r="C46" s="48">
        <v>34521.4</v>
      </c>
      <c r="D46" s="48">
        <v>37069.599999999999</v>
      </c>
      <c r="E46" s="49">
        <v>41503.5</v>
      </c>
      <c r="F46" s="49">
        <v>47318.400000000001</v>
      </c>
      <c r="G46" s="49">
        <v>48989.3</v>
      </c>
      <c r="I46" s="106" t="s">
        <v>256</v>
      </c>
      <c r="J46" s="79">
        <v>29</v>
      </c>
      <c r="K46" s="108">
        <v>31</v>
      </c>
      <c r="L46" s="108">
        <v>32</v>
      </c>
      <c r="M46" s="109" t="s">
        <v>257</v>
      </c>
      <c r="N46" s="107">
        <v>29</v>
      </c>
    </row>
    <row r="47" spans="2:14" ht="13.35" customHeight="1">
      <c r="B47" s="46" t="s">
        <v>258</v>
      </c>
      <c r="C47" s="40">
        <v>29607.1</v>
      </c>
      <c r="D47" s="41">
        <f>D48+D49</f>
        <v>34783.300000000003</v>
      </c>
      <c r="E47" s="47">
        <f>E48+E49</f>
        <v>38087.100000000006</v>
      </c>
      <c r="F47" s="47">
        <f>SUM(F48:F49)</f>
        <v>41158.1</v>
      </c>
      <c r="G47" s="47">
        <f>SUM(G48:G49)</f>
        <v>45456.2</v>
      </c>
      <c r="I47" s="63" t="s">
        <v>259</v>
      </c>
      <c r="J47" s="111">
        <v>12</v>
      </c>
      <c r="K47" s="112">
        <v>14</v>
      </c>
      <c r="L47" s="112">
        <v>14</v>
      </c>
      <c r="M47" s="113">
        <v>10</v>
      </c>
      <c r="N47" s="110">
        <v>12</v>
      </c>
    </row>
    <row r="48" spans="2:14" ht="13.35" customHeight="1">
      <c r="B48" s="43" t="s">
        <v>252</v>
      </c>
      <c r="C48" s="48">
        <v>3807.1</v>
      </c>
      <c r="D48" s="48">
        <v>4836.8</v>
      </c>
      <c r="E48" s="49">
        <f t="shared" ref="E48:F49" si="2">E42-E45</f>
        <v>6483.2999999999993</v>
      </c>
      <c r="F48" s="49">
        <f t="shared" si="2"/>
        <v>7320.3000000000029</v>
      </c>
      <c r="G48" s="49">
        <f t="shared" ref="G48" si="3">G42-G45</f>
        <v>8411.1000000000022</v>
      </c>
      <c r="I48" s="63" t="s">
        <v>260</v>
      </c>
      <c r="J48" s="111"/>
      <c r="K48" s="112"/>
      <c r="L48" s="112"/>
      <c r="M48" s="112"/>
      <c r="N48" s="114"/>
    </row>
    <row r="49" spans="2:14" ht="13.35" customHeight="1">
      <c r="B49" s="43" t="s">
        <v>254</v>
      </c>
      <c r="C49" s="48">
        <v>25800</v>
      </c>
      <c r="D49" s="48">
        <v>29946.5</v>
      </c>
      <c r="E49" s="49">
        <f t="shared" si="2"/>
        <v>31603.800000000003</v>
      </c>
      <c r="F49" s="49">
        <f t="shared" si="2"/>
        <v>33837.799999999996</v>
      </c>
      <c r="G49" s="49">
        <f t="shared" ref="G49" si="4">G43-G46</f>
        <v>37045.099999999991</v>
      </c>
      <c r="I49" s="115" t="s">
        <v>261</v>
      </c>
      <c r="J49" s="89"/>
      <c r="K49" s="116"/>
      <c r="L49" s="116"/>
      <c r="M49" s="116"/>
      <c r="N49" s="110"/>
    </row>
    <row r="50" spans="2:14" ht="11.25" customHeight="1">
      <c r="B50" s="46" t="s">
        <v>262</v>
      </c>
      <c r="C50" s="40">
        <v>855.4</v>
      </c>
      <c r="D50" s="41">
        <f>D51+D52</f>
        <v>975.09999999999991</v>
      </c>
      <c r="E50" s="47">
        <f>E51+E52</f>
        <v>1143.5</v>
      </c>
      <c r="F50" s="47">
        <f>F51+F52</f>
        <v>1184.9000000000001</v>
      </c>
      <c r="G50" s="47">
        <f>G51+G52</f>
        <v>1189.2</v>
      </c>
      <c r="I50" s="117" t="s">
        <v>263</v>
      </c>
      <c r="J50" s="89">
        <v>106756</v>
      </c>
      <c r="K50" s="116">
        <v>107311</v>
      </c>
      <c r="L50" s="116">
        <v>113763</v>
      </c>
      <c r="M50" s="116">
        <v>19220</v>
      </c>
      <c r="N50" s="110">
        <v>18588</v>
      </c>
    </row>
    <row r="51" spans="2:14" ht="13.5" customHeight="1">
      <c r="B51" s="43" t="s">
        <v>252</v>
      </c>
      <c r="C51" s="48">
        <v>468.3</v>
      </c>
      <c r="D51" s="48">
        <v>551.4</v>
      </c>
      <c r="E51" s="49">
        <v>675.9</v>
      </c>
      <c r="F51" s="49">
        <v>685.5</v>
      </c>
      <c r="G51" s="49">
        <v>725.4</v>
      </c>
      <c r="I51" s="117" t="s">
        <v>264</v>
      </c>
      <c r="J51" s="89">
        <v>381533</v>
      </c>
      <c r="K51" s="116">
        <v>515488</v>
      </c>
      <c r="L51" s="116">
        <v>794733</v>
      </c>
      <c r="M51" s="116">
        <v>315912</v>
      </c>
      <c r="N51" s="110">
        <v>669323</v>
      </c>
    </row>
    <row r="52" spans="2:14" ht="13.35" customHeight="1">
      <c r="B52" s="43" t="s">
        <v>254</v>
      </c>
      <c r="C52" s="48">
        <v>387.1</v>
      </c>
      <c r="D52" s="48">
        <v>423.7</v>
      </c>
      <c r="E52" s="49">
        <v>467.6</v>
      </c>
      <c r="F52" s="49">
        <v>499.4</v>
      </c>
      <c r="G52" s="49">
        <v>463.8</v>
      </c>
      <c r="I52" s="117" t="s">
        <v>246</v>
      </c>
      <c r="J52" s="89">
        <v>3661606</v>
      </c>
      <c r="K52" s="116">
        <v>4113044</v>
      </c>
      <c r="L52" s="116">
        <v>4666926</v>
      </c>
      <c r="M52" s="116">
        <v>4214725</v>
      </c>
      <c r="N52" s="110">
        <v>4390161</v>
      </c>
    </row>
    <row r="53" spans="2:14" ht="13.35" customHeight="1">
      <c r="B53" s="46" t="s">
        <v>235</v>
      </c>
      <c r="C53" s="40">
        <v>63594.8</v>
      </c>
      <c r="D53" s="41">
        <f>D54+D55</f>
        <v>63465.2</v>
      </c>
      <c r="E53" s="47">
        <f>E54+E55</f>
        <v>90151.799999999988</v>
      </c>
      <c r="F53" s="47">
        <f>F54+F55</f>
        <v>97556.299999999988</v>
      </c>
      <c r="G53" s="47">
        <f>G54+G55</f>
        <v>106366.40000000001</v>
      </c>
      <c r="I53" s="117" t="s">
        <v>265</v>
      </c>
      <c r="J53" s="89">
        <v>2141714</v>
      </c>
      <c r="K53" s="116">
        <v>2512467</v>
      </c>
      <c r="L53" s="116">
        <v>2894761</v>
      </c>
      <c r="M53" s="116">
        <v>2567337</v>
      </c>
      <c r="N53" s="110">
        <v>2601594</v>
      </c>
    </row>
    <row r="54" spans="2:14" ht="12" customHeight="1">
      <c r="B54" s="43" t="s">
        <v>252</v>
      </c>
      <c r="C54" s="20">
        <v>14730.9</v>
      </c>
      <c r="D54" s="20">
        <v>18890.8</v>
      </c>
      <c r="E54" s="49">
        <v>22728.6</v>
      </c>
      <c r="F54" s="49">
        <v>24564.400000000001</v>
      </c>
      <c r="G54" s="49">
        <v>29881.8</v>
      </c>
      <c r="I54" s="117" t="s">
        <v>266</v>
      </c>
      <c r="J54" s="89">
        <v>1221742</v>
      </c>
      <c r="K54" s="116">
        <v>1266187.3110982301</v>
      </c>
      <c r="L54" s="116">
        <v>1435268</v>
      </c>
      <c r="M54" s="116">
        <v>1503822</v>
      </c>
      <c r="N54" s="110">
        <v>1476610</v>
      </c>
    </row>
    <row r="55" spans="2:14" ht="13.35" customHeight="1">
      <c r="B55" s="43" t="s">
        <v>254</v>
      </c>
      <c r="C55" s="20">
        <v>48863.9</v>
      </c>
      <c r="D55" s="20">
        <v>44574.400000000001</v>
      </c>
      <c r="E55" s="49">
        <v>67423.199999999997</v>
      </c>
      <c r="F55" s="49">
        <v>72991.899999999994</v>
      </c>
      <c r="G55" s="49">
        <v>76484.600000000006</v>
      </c>
      <c r="I55" s="115" t="s">
        <v>267</v>
      </c>
      <c r="J55" s="89"/>
      <c r="K55" s="116"/>
      <c r="L55" s="116"/>
      <c r="M55" s="116"/>
      <c r="N55" s="110"/>
    </row>
    <row r="56" spans="2:14" ht="13.35" customHeight="1">
      <c r="B56" s="46" t="s">
        <v>236</v>
      </c>
      <c r="C56" s="40">
        <v>8812.5</v>
      </c>
      <c r="D56" s="41">
        <f>D57+D58</f>
        <v>10923.9</v>
      </c>
      <c r="E56" s="47">
        <f>E57+E58</f>
        <v>12112.6</v>
      </c>
      <c r="F56" s="47">
        <f>F57+F58</f>
        <v>11494.1</v>
      </c>
      <c r="G56" s="47">
        <f>G57+G58</f>
        <v>13579.3</v>
      </c>
      <c r="I56" s="117" t="s">
        <v>263</v>
      </c>
      <c r="J56" s="89">
        <v>987</v>
      </c>
      <c r="K56" s="116">
        <v>1127</v>
      </c>
      <c r="L56" s="116">
        <v>1459</v>
      </c>
      <c r="M56" s="116">
        <v>1572</v>
      </c>
      <c r="N56" s="110">
        <v>1696</v>
      </c>
    </row>
    <row r="57" spans="2:14" ht="11.25" customHeight="1">
      <c r="B57" s="43" t="s">
        <v>252</v>
      </c>
      <c r="C57" s="48">
        <v>3893.4</v>
      </c>
      <c r="D57" s="48">
        <v>4703.5</v>
      </c>
      <c r="E57" s="49">
        <v>5314.1</v>
      </c>
      <c r="F57" s="49">
        <v>4508.1000000000004</v>
      </c>
      <c r="G57" s="49">
        <v>5985.5</v>
      </c>
      <c r="I57" s="117" t="s">
        <v>264</v>
      </c>
      <c r="J57" s="89">
        <v>731</v>
      </c>
      <c r="K57" s="116">
        <v>854</v>
      </c>
      <c r="L57" s="116">
        <v>1159</v>
      </c>
      <c r="M57" s="116">
        <v>1312</v>
      </c>
      <c r="N57" s="110">
        <v>80553</v>
      </c>
    </row>
    <row r="58" spans="2:14" ht="13.35" customHeight="1">
      <c r="B58" s="43" t="s">
        <v>254</v>
      </c>
      <c r="C58" s="48">
        <v>4919.1000000000004</v>
      </c>
      <c r="D58" s="48">
        <v>6220.4</v>
      </c>
      <c r="E58" s="49">
        <v>6798.5</v>
      </c>
      <c r="F58" s="49">
        <v>6986</v>
      </c>
      <c r="G58" s="49">
        <v>7593.8</v>
      </c>
      <c r="I58" s="117" t="s">
        <v>268</v>
      </c>
      <c r="J58" s="89">
        <v>857194</v>
      </c>
      <c r="K58" s="116">
        <v>975543</v>
      </c>
      <c r="L58" s="116">
        <v>977977</v>
      </c>
      <c r="M58" s="116">
        <v>888895</v>
      </c>
      <c r="N58" s="110">
        <v>915128</v>
      </c>
    </row>
    <row r="59" spans="2:14" ht="13.35" customHeight="1">
      <c r="B59" s="46" t="s">
        <v>269</v>
      </c>
      <c r="C59" s="40">
        <v>4904.3999999999996</v>
      </c>
      <c r="D59" s="41">
        <f>D60+D61</f>
        <v>5109.2</v>
      </c>
      <c r="E59" s="47">
        <f>E60+E61</f>
        <v>6041.1</v>
      </c>
      <c r="F59" s="47">
        <f>F60+F61</f>
        <v>4858</v>
      </c>
      <c r="G59" s="47">
        <f>G60+G61</f>
        <v>3590.7000000000003</v>
      </c>
      <c r="I59" s="117" t="s">
        <v>265</v>
      </c>
      <c r="J59" s="89">
        <v>411532</v>
      </c>
      <c r="K59" s="116">
        <v>489149</v>
      </c>
      <c r="L59" s="116">
        <v>467756</v>
      </c>
      <c r="M59" s="116">
        <v>564806</v>
      </c>
      <c r="N59" s="110">
        <v>522223</v>
      </c>
    </row>
    <row r="60" spans="2:14" ht="13.35" customHeight="1" thickBot="1">
      <c r="B60" s="43" t="s">
        <v>252</v>
      </c>
      <c r="C60" s="48">
        <v>794</v>
      </c>
      <c r="D60" s="48">
        <v>1093.7</v>
      </c>
      <c r="E60" s="49">
        <v>1458.8</v>
      </c>
      <c r="F60" s="49">
        <v>774.6</v>
      </c>
      <c r="G60" s="49">
        <v>829.4</v>
      </c>
      <c r="I60" s="118" t="s">
        <v>266</v>
      </c>
      <c r="J60" s="120">
        <v>305579</v>
      </c>
      <c r="K60" s="120">
        <v>353024</v>
      </c>
      <c r="L60" s="120">
        <v>303613</v>
      </c>
      <c r="M60" s="121">
        <v>322305</v>
      </c>
      <c r="N60" s="119">
        <v>336098</v>
      </c>
    </row>
    <row r="61" spans="2:14" ht="13.35" customHeight="1" thickBot="1">
      <c r="B61" s="688" t="s">
        <v>254</v>
      </c>
      <c r="C61" s="689">
        <v>4110.3999999999996</v>
      </c>
      <c r="D61" s="689">
        <v>4015.5</v>
      </c>
      <c r="E61" s="75">
        <v>4582.3</v>
      </c>
      <c r="F61" s="75">
        <v>4083.4</v>
      </c>
      <c r="G61" s="75">
        <v>2761.3</v>
      </c>
    </row>
    <row r="62" spans="2:14" ht="12" customHeight="1" thickBot="1">
      <c r="B62" s="50"/>
      <c r="C62" s="51"/>
      <c r="D62" s="51"/>
      <c r="E62" s="52"/>
      <c r="F62" s="52"/>
      <c r="G62" s="51"/>
      <c r="I62" s="122" t="s">
        <v>85</v>
      </c>
    </row>
    <row r="63" spans="2:14" ht="12.75" customHeight="1">
      <c r="B63" s="53" t="s">
        <v>270</v>
      </c>
      <c r="C63" s="55">
        <v>35</v>
      </c>
      <c r="D63" s="55">
        <v>35</v>
      </c>
      <c r="E63" s="56">
        <v>35</v>
      </c>
      <c r="F63" s="56">
        <v>37</v>
      </c>
      <c r="G63" s="54">
        <v>37</v>
      </c>
      <c r="I63" s="123" t="s">
        <v>271</v>
      </c>
    </row>
    <row r="64" spans="2:14" ht="12.75" customHeight="1">
      <c r="B64" s="57" t="s">
        <v>252</v>
      </c>
      <c r="C64" s="59">
        <v>23</v>
      </c>
      <c r="D64" s="59">
        <v>23</v>
      </c>
      <c r="E64" s="60">
        <v>23</v>
      </c>
      <c r="F64" s="60">
        <v>24</v>
      </c>
      <c r="G64" s="58">
        <v>24</v>
      </c>
      <c r="I64" s="123" t="s">
        <v>272</v>
      </c>
    </row>
    <row r="65" spans="1:14" ht="13.5" customHeight="1">
      <c r="B65" s="57" t="s">
        <v>254</v>
      </c>
      <c r="C65" s="59">
        <v>12</v>
      </c>
      <c r="D65" s="59">
        <v>12</v>
      </c>
      <c r="E65" s="60">
        <v>12</v>
      </c>
      <c r="F65" s="665" t="s">
        <v>273</v>
      </c>
      <c r="G65" s="58">
        <v>13</v>
      </c>
      <c r="I65" s="711" t="s">
        <v>276</v>
      </c>
      <c r="M65" s="147"/>
    </row>
    <row r="66" spans="1:14" ht="12" customHeight="1">
      <c r="B66" s="63" t="s">
        <v>246</v>
      </c>
      <c r="C66" s="124">
        <v>6437188</v>
      </c>
      <c r="D66" s="125">
        <v>7257604</v>
      </c>
      <c r="E66" s="125">
        <v>8711604</v>
      </c>
      <c r="F66" s="125">
        <v>7953057.27692308</v>
      </c>
      <c r="G66" s="114">
        <v>8794348</v>
      </c>
      <c r="I66" s="123"/>
      <c r="K66" s="138"/>
      <c r="L66" s="138"/>
    </row>
    <row r="67" spans="1:14" ht="13.5" customHeight="1" thickBot="1">
      <c r="B67" s="73" t="s">
        <v>266</v>
      </c>
      <c r="C67" s="127">
        <v>14007563</v>
      </c>
      <c r="D67" s="128">
        <v>16321022</v>
      </c>
      <c r="E67" s="128">
        <v>18190452</v>
      </c>
      <c r="F67" s="128">
        <v>21227534.3976923</v>
      </c>
      <c r="G67" s="126">
        <v>24558691</v>
      </c>
      <c r="I67" s="123"/>
    </row>
    <row r="68" spans="1:14" ht="12.75" customHeight="1">
      <c r="B68" s="129"/>
      <c r="C68" s="130"/>
      <c r="D68" s="130"/>
      <c r="E68" s="130"/>
      <c r="F68" s="130"/>
      <c r="G68" s="130"/>
      <c r="I68" s="138"/>
    </row>
    <row r="69" spans="1:14" ht="12.75" customHeight="1">
      <c r="B69" s="131" t="s">
        <v>274</v>
      </c>
      <c r="I69" s="138"/>
      <c r="N69" s="138"/>
    </row>
    <row r="70" spans="1:14" ht="12.75" customHeight="1">
      <c r="A70" s="991" t="s">
        <v>284</v>
      </c>
      <c r="B70" s="991"/>
      <c r="C70" s="991"/>
      <c r="D70" s="991"/>
      <c r="E70" s="991"/>
      <c r="F70" s="991"/>
      <c r="G70" s="991"/>
      <c r="H70" s="991"/>
      <c r="I70" s="991"/>
      <c r="J70" s="991"/>
      <c r="K70" s="991"/>
      <c r="L70" s="991"/>
      <c r="M70" s="991"/>
      <c r="N70" s="991"/>
    </row>
    <row r="71" spans="1:14" ht="13.5" customHeight="1">
      <c r="D71" s="133"/>
      <c r="E71" s="133"/>
      <c r="M71" s="148"/>
    </row>
    <row r="72" spans="1:14" ht="12.75" customHeight="1">
      <c r="B72" s="130"/>
      <c r="C72" s="134"/>
      <c r="D72" s="134"/>
      <c r="E72" s="134"/>
      <c r="F72" s="134"/>
      <c r="G72" s="134"/>
    </row>
    <row r="73" spans="1:14" ht="12.75" customHeight="1">
      <c r="C73" s="135"/>
      <c r="D73" s="135"/>
      <c r="E73" s="135"/>
      <c r="F73" s="135"/>
      <c r="G73" s="135"/>
    </row>
    <row r="74" spans="1:14" ht="12.75" customHeight="1">
      <c r="B74" s="130"/>
      <c r="C74" s="135"/>
      <c r="D74" s="135"/>
      <c r="E74" s="135"/>
      <c r="F74" s="135"/>
      <c r="G74" s="135"/>
      <c r="J74" s="147"/>
      <c r="K74" s="147"/>
      <c r="L74" s="147"/>
      <c r="M74" s="148"/>
      <c r="N74" s="147"/>
    </row>
    <row r="75" spans="1:14" ht="12.75" customHeight="1">
      <c r="B75" s="987"/>
      <c r="C75" s="987"/>
      <c r="D75" s="987"/>
      <c r="E75" s="987"/>
      <c r="F75" s="987"/>
      <c r="G75" s="692"/>
    </row>
    <row r="76" spans="1:14" ht="12.75" customHeight="1">
      <c r="B76" s="129"/>
      <c r="C76" s="130"/>
      <c r="D76" s="130"/>
      <c r="E76" s="130"/>
      <c r="F76" s="134"/>
      <c r="G76" s="130"/>
      <c r="M76" s="136"/>
    </row>
    <row r="77" spans="1:14" ht="12.75" customHeight="1">
      <c r="C77" s="136"/>
      <c r="D77" s="136"/>
      <c r="E77" s="136"/>
      <c r="F77" s="136"/>
      <c r="G77" s="136"/>
    </row>
    <row r="78" spans="1:14" ht="12.75" customHeight="1"/>
    <row r="79" spans="1:14" ht="12.75" customHeight="1">
      <c r="B79" s="137"/>
      <c r="F79" s="138"/>
      <c r="M79" s="149"/>
    </row>
    <row r="80" spans="1:14" ht="12.75" customHeight="1">
      <c r="F80" s="138"/>
      <c r="I80" s="132"/>
      <c r="J80" s="132"/>
      <c r="K80" s="132"/>
      <c r="L80" s="132"/>
      <c r="N80" s="132"/>
    </row>
    <row r="81" spans="2:14" ht="12.75" customHeight="1">
      <c r="B81" s="139"/>
      <c r="C81" s="139"/>
      <c r="D81" s="140"/>
      <c r="E81" s="140"/>
      <c r="F81" s="140"/>
      <c r="G81" s="139"/>
      <c r="M81" s="150"/>
    </row>
    <row r="82" spans="2:14" ht="12.75" customHeight="1">
      <c r="B82" s="139"/>
      <c r="C82" s="139"/>
      <c r="D82" s="139"/>
      <c r="E82" s="139"/>
      <c r="F82" s="139"/>
      <c r="G82" s="139"/>
      <c r="M82" s="150"/>
    </row>
    <row r="83" spans="2:14" ht="12.75" customHeight="1">
      <c r="B83" s="139"/>
      <c r="C83" s="139"/>
      <c r="D83" s="139"/>
      <c r="E83" s="139"/>
      <c r="F83" s="139"/>
      <c r="G83" s="139"/>
      <c r="I83" s="132"/>
      <c r="J83" s="132"/>
      <c r="K83" s="132"/>
      <c r="L83" s="132"/>
      <c r="M83" s="150"/>
      <c r="N83" s="132"/>
    </row>
    <row r="84" spans="2:14" ht="12.75" customHeight="1">
      <c r="B84" s="139"/>
      <c r="C84" s="139"/>
      <c r="D84" s="139"/>
      <c r="E84" s="139"/>
      <c r="F84" s="139"/>
      <c r="G84" s="139"/>
      <c r="M84" s="150"/>
    </row>
    <row r="85" spans="2:14" ht="12.75" customHeight="1">
      <c r="B85" s="141"/>
      <c r="C85" s="139"/>
      <c r="D85" s="139"/>
      <c r="E85" s="139"/>
      <c r="F85" s="139"/>
      <c r="G85" s="139"/>
      <c r="K85" s="136"/>
      <c r="L85" s="136"/>
    </row>
    <row r="86" spans="2:14" ht="12.75" customHeight="1">
      <c r="B86" s="141"/>
      <c r="C86" s="139"/>
      <c r="D86" s="139"/>
      <c r="E86" s="139"/>
      <c r="F86" s="139"/>
      <c r="G86" s="139"/>
      <c r="I86" s="4"/>
      <c r="N86" s="4"/>
    </row>
    <row r="87" spans="2:14" ht="12.75" customHeight="1">
      <c r="B87" s="140"/>
      <c r="C87" s="141"/>
      <c r="D87" s="139"/>
      <c r="E87" s="139"/>
      <c r="F87" s="139"/>
      <c r="G87" s="141"/>
    </row>
    <row r="88" spans="2:14" ht="12.75" customHeight="1">
      <c r="B88" s="139"/>
      <c r="C88" s="141"/>
      <c r="D88" s="139"/>
      <c r="E88" s="139"/>
      <c r="F88" s="139"/>
      <c r="G88" s="141"/>
      <c r="I88" s="151"/>
      <c r="J88" s="151"/>
      <c r="K88" s="151"/>
      <c r="L88" s="151"/>
      <c r="N88" s="151"/>
    </row>
    <row r="89" spans="2:14" ht="12.75" customHeight="1">
      <c r="B89" s="139"/>
      <c r="C89" s="140"/>
      <c r="D89" s="139"/>
      <c r="E89" s="139"/>
      <c r="F89" s="139"/>
      <c r="G89" s="140"/>
      <c r="J89" s="136"/>
      <c r="N89" s="136"/>
    </row>
    <row r="90" spans="2:14" ht="12.75" customHeight="1">
      <c r="B90" s="139"/>
      <c r="C90" s="139"/>
      <c r="D90" s="139"/>
      <c r="E90" s="139"/>
      <c r="F90" s="139"/>
      <c r="G90" s="139"/>
      <c r="K90" s="150"/>
      <c r="L90" s="150"/>
    </row>
    <row r="91" spans="2:14" ht="12.75" customHeight="1">
      <c r="B91" s="139"/>
      <c r="C91" s="139"/>
      <c r="D91" s="139"/>
      <c r="E91" s="139"/>
      <c r="F91" s="139"/>
      <c r="G91" s="139"/>
      <c r="K91" s="150"/>
      <c r="L91" s="150"/>
    </row>
    <row r="92" spans="2:14" ht="12.75" customHeight="1">
      <c r="B92" s="139"/>
      <c r="C92" s="139"/>
      <c r="D92" s="142"/>
      <c r="E92" s="142"/>
      <c r="F92" s="142"/>
      <c r="G92" s="139"/>
      <c r="J92" s="151"/>
      <c r="K92" s="150"/>
      <c r="L92" s="150"/>
      <c r="N92" s="151"/>
    </row>
    <row r="93" spans="2:14" ht="12.75" customHeight="1">
      <c r="B93" s="139"/>
      <c r="C93" s="139"/>
      <c r="D93" s="142"/>
      <c r="E93" s="142"/>
      <c r="F93" s="142"/>
      <c r="G93" s="139"/>
      <c r="K93" s="150"/>
      <c r="L93" s="150"/>
    </row>
    <row r="94" spans="2:14" ht="12.75" customHeight="1">
      <c r="B94" s="139"/>
      <c r="C94" s="139"/>
      <c r="D94" s="143"/>
      <c r="E94" s="143"/>
      <c r="F94" s="143"/>
      <c r="G94" s="139"/>
    </row>
    <row r="95" spans="2:14" ht="12.75" customHeight="1">
      <c r="B95" s="139"/>
      <c r="C95" s="139"/>
      <c r="D95" s="144"/>
      <c r="E95" s="144"/>
      <c r="F95" s="144"/>
      <c r="G95" s="139"/>
    </row>
    <row r="96" spans="2:14" ht="12.75" customHeight="1">
      <c r="B96" s="139"/>
      <c r="C96" s="139"/>
      <c r="D96" s="144"/>
      <c r="E96" s="144"/>
      <c r="F96" s="144"/>
      <c r="G96" s="139"/>
    </row>
    <row r="97" spans="2:7" ht="12.75" customHeight="1">
      <c r="B97" s="139"/>
      <c r="C97" s="139"/>
      <c r="D97" s="144"/>
      <c r="E97" s="144"/>
      <c r="F97" s="144"/>
      <c r="G97" s="139"/>
    </row>
    <row r="98" spans="2:7" ht="12.75" customHeight="1">
      <c r="B98" s="142"/>
      <c r="C98" s="139"/>
      <c r="D98" s="143"/>
      <c r="E98" s="143"/>
      <c r="F98" s="143"/>
      <c r="G98" s="139"/>
    </row>
    <row r="99" spans="2:7" ht="12.75" customHeight="1">
      <c r="B99" s="142"/>
      <c r="C99" s="139"/>
      <c r="D99" s="143"/>
      <c r="E99" s="143"/>
      <c r="F99" s="143"/>
      <c r="G99" s="139"/>
    </row>
    <row r="100" spans="2:7" ht="12.75" customHeight="1">
      <c r="B100" s="143"/>
      <c r="C100" s="142"/>
      <c r="D100" s="143"/>
      <c r="E100" s="143"/>
      <c r="F100" s="143"/>
      <c r="G100" s="142"/>
    </row>
    <row r="101" spans="2:7" ht="12.75" customHeight="1">
      <c r="B101" s="144"/>
      <c r="C101" s="142"/>
      <c r="D101" s="145"/>
      <c r="E101" s="145"/>
      <c r="F101" s="145"/>
      <c r="G101" s="142"/>
    </row>
    <row r="102" spans="2:7" ht="12.75" customHeight="1">
      <c r="B102" s="144"/>
      <c r="C102" s="143"/>
      <c r="D102" s="145"/>
      <c r="E102" s="145"/>
      <c r="F102" s="145"/>
      <c r="G102" s="143"/>
    </row>
    <row r="103" spans="2:7" ht="12.75" customHeight="1">
      <c r="B103" s="144"/>
      <c r="C103" s="144"/>
      <c r="D103" s="143"/>
      <c r="E103" s="143"/>
      <c r="F103" s="143"/>
      <c r="G103" s="144"/>
    </row>
    <row r="104" spans="2:7" ht="12.75" customHeight="1">
      <c r="B104" s="143"/>
      <c r="C104" s="144"/>
      <c r="D104" s="143"/>
      <c r="E104" s="143"/>
      <c r="F104" s="143"/>
      <c r="G104" s="144"/>
    </row>
    <row r="105" spans="2:7" ht="12.75" customHeight="1">
      <c r="B105" s="143"/>
      <c r="C105" s="144"/>
      <c r="D105" s="144"/>
      <c r="E105" s="144"/>
      <c r="F105" s="144"/>
      <c r="G105" s="144"/>
    </row>
    <row r="106" spans="2:7" ht="12.75" customHeight="1">
      <c r="B106" s="143"/>
      <c r="C106" s="143"/>
      <c r="D106" s="144"/>
      <c r="E106" s="144"/>
      <c r="F106" s="144"/>
      <c r="G106" s="143"/>
    </row>
    <row r="107" spans="2:7" ht="12.75" customHeight="1">
      <c r="B107" s="145"/>
      <c r="C107" s="143"/>
      <c r="D107" s="143"/>
      <c r="E107" s="143"/>
      <c r="F107" s="143"/>
      <c r="G107" s="143"/>
    </row>
    <row r="108" spans="2:7" ht="12.75" customHeight="1">
      <c r="B108" s="145"/>
      <c r="C108" s="143"/>
      <c r="D108" s="143"/>
      <c r="E108" s="143"/>
      <c r="F108" s="143"/>
      <c r="G108" s="143"/>
    </row>
    <row r="109" spans="2:7" ht="12.75" customHeight="1">
      <c r="B109" s="143"/>
      <c r="C109" s="145"/>
      <c r="D109" s="143"/>
      <c r="E109" s="143"/>
      <c r="F109" s="143"/>
      <c r="G109" s="145"/>
    </row>
    <row r="110" spans="2:7" ht="12.75" customHeight="1">
      <c r="B110" s="143"/>
      <c r="C110" s="145"/>
      <c r="D110" s="143"/>
      <c r="E110" s="143"/>
      <c r="F110" s="143"/>
      <c r="G110" s="145"/>
    </row>
    <row r="111" spans="2:7" ht="12.75" customHeight="1">
      <c r="B111" s="144"/>
      <c r="C111" s="143"/>
      <c r="D111" s="144"/>
      <c r="E111" s="144"/>
      <c r="F111" s="144"/>
      <c r="G111" s="143"/>
    </row>
    <row r="112" spans="2:7" ht="12.75" customHeight="1">
      <c r="B112" s="144"/>
      <c r="C112" s="143"/>
      <c r="D112" s="140"/>
      <c r="E112" s="140"/>
      <c r="F112" s="140"/>
      <c r="G112" s="143"/>
    </row>
    <row r="113" spans="2:7" ht="12.75" customHeight="1">
      <c r="B113" s="143"/>
      <c r="C113" s="144"/>
      <c r="D113" s="146"/>
      <c r="E113" s="146"/>
      <c r="F113" s="146"/>
      <c r="G113" s="144"/>
    </row>
    <row r="114" spans="2:7" ht="12.75" customHeight="1">
      <c r="B114" s="143"/>
      <c r="C114" s="144"/>
      <c r="G114" s="144"/>
    </row>
    <row r="115" spans="2:7" ht="12.75" customHeight="1">
      <c r="B115" s="143"/>
      <c r="C115" s="143"/>
      <c r="D115" s="123"/>
      <c r="E115" s="123"/>
      <c r="F115" s="123"/>
      <c r="G115" s="143"/>
    </row>
    <row r="116" spans="2:7" ht="12.75" customHeight="1">
      <c r="B116" s="143"/>
      <c r="C116" s="143"/>
      <c r="G116" s="143"/>
    </row>
    <row r="117" spans="2:7" ht="12.75" customHeight="1">
      <c r="B117" s="144"/>
      <c r="C117" s="143"/>
      <c r="D117" s="4"/>
      <c r="E117" s="4"/>
      <c r="F117" s="4"/>
      <c r="G117" s="143"/>
    </row>
    <row r="118" spans="2:7" ht="12.75" customHeight="1">
      <c r="B118" s="140"/>
      <c r="C118" s="143"/>
      <c r="D118" s="4"/>
      <c r="E118" s="4"/>
      <c r="F118" s="4"/>
      <c r="G118" s="143"/>
    </row>
    <row r="119" spans="2:7" ht="12.75" customHeight="1">
      <c r="B119" s="146"/>
      <c r="C119" s="144"/>
      <c r="G119" s="144"/>
    </row>
    <row r="120" spans="2:7" ht="12.75" customHeight="1">
      <c r="C120" s="140"/>
      <c r="G120" s="140"/>
    </row>
    <row r="121" spans="2:7" ht="12.75" customHeight="1">
      <c r="B121" s="123"/>
      <c r="C121" s="146"/>
      <c r="D121" s="123"/>
      <c r="E121" s="123"/>
      <c r="F121" s="123"/>
      <c r="G121" s="146"/>
    </row>
    <row r="122" spans="2:7" ht="12.75" customHeight="1"/>
    <row r="123" spans="2:7" ht="12.75" customHeight="1">
      <c r="B123" s="4"/>
      <c r="C123" s="123"/>
      <c r="G123" s="123"/>
    </row>
    <row r="124" spans="2:7" ht="12.75" customHeight="1">
      <c r="B124" s="4"/>
    </row>
    <row r="125" spans="2:7" ht="12.75" customHeight="1">
      <c r="C125" s="4"/>
      <c r="G125" s="4"/>
    </row>
    <row r="126" spans="2:7" ht="12.75" customHeight="1">
      <c r="C126" s="4"/>
      <c r="G126" s="4"/>
    </row>
    <row r="127" spans="2:7" ht="12.75" customHeight="1">
      <c r="B127" s="123"/>
    </row>
    <row r="129" spans="3:7" ht="12.75" customHeight="1">
      <c r="C129" s="123"/>
      <c r="G129" s="123"/>
    </row>
  </sheetData>
  <mergeCells count="10">
    <mergeCell ref="I1:M2"/>
    <mergeCell ref="B35:F36"/>
    <mergeCell ref="B1:F2"/>
    <mergeCell ref="B75:F75"/>
    <mergeCell ref="C6:G6"/>
    <mergeCell ref="C40:G40"/>
    <mergeCell ref="J6:N6"/>
    <mergeCell ref="I32:M33"/>
    <mergeCell ref="J37:N37"/>
    <mergeCell ref="A70:N70"/>
  </mergeCells>
  <printOptions horizontalCentered="1"/>
  <pageMargins left="0.39370078740157499" right="0.39370078740157499" top="0.39370078740157499" bottom="0" header="0.31496062992126" footer="0.31496062992126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K135"/>
  <sheetViews>
    <sheetView view="pageBreakPreview" zoomScale="125" zoomScaleNormal="100" workbookViewId="0">
      <pane xSplit="1" ySplit="4" topLeftCell="B38" activePane="bottomRight" state="frozen"/>
      <selection activeCell="D36" sqref="D36"/>
      <selection pane="topRight" activeCell="D36" sqref="D36"/>
      <selection pane="bottomLeft" activeCell="D36" sqref="D36"/>
      <selection pane="bottomRight" activeCell="F54" sqref="F54"/>
    </sheetView>
  </sheetViews>
  <sheetFormatPr defaultColWidth="9.140625" defaultRowHeight="11.25"/>
  <cols>
    <col min="1" max="1" width="46.42578125" style="3" customWidth="1"/>
    <col min="2" max="2" width="12.7109375" style="3" customWidth="1"/>
    <col min="3" max="3" width="2.42578125" style="479" customWidth="1"/>
    <col min="4" max="4" width="12.28515625" style="3" customWidth="1"/>
    <col min="5" max="5" width="2" style="479" customWidth="1"/>
    <col min="6" max="6" width="13.140625" style="3" customWidth="1"/>
    <col min="7" max="7" width="2" style="479" customWidth="1"/>
    <col min="8" max="8" width="13.42578125" style="479" customWidth="1"/>
    <col min="9" max="9" width="1.85546875" style="2" customWidth="1"/>
    <col min="10" max="10" width="13.42578125" style="479" customWidth="1"/>
    <col min="11" max="11" width="1.85546875" style="2" customWidth="1"/>
    <col min="12" max="16384" width="9.140625" style="2"/>
  </cols>
  <sheetData>
    <row r="1" spans="1:11" s="1" customFormat="1" ht="16.5" customHeight="1">
      <c r="A1" s="772" t="s">
        <v>0</v>
      </c>
      <c r="B1" s="546"/>
      <c r="C1" s="481"/>
      <c r="D1" s="546"/>
      <c r="E1" s="481"/>
      <c r="F1" s="546"/>
      <c r="G1" s="481"/>
      <c r="H1" s="481"/>
      <c r="J1" s="481"/>
    </row>
    <row r="2" spans="1:11" s="1" customFormat="1" ht="18" customHeight="1">
      <c r="A2" s="772"/>
      <c r="B2" s="546"/>
      <c r="C2" s="481"/>
      <c r="D2" s="546"/>
      <c r="E2" s="481"/>
      <c r="F2" s="546"/>
      <c r="G2" s="481"/>
      <c r="H2" s="481"/>
      <c r="J2" s="481"/>
    </row>
    <row r="3" spans="1:11" ht="14.1" customHeight="1" thickBot="1">
      <c r="A3" s="546"/>
      <c r="B3" s="546"/>
      <c r="C3" s="481"/>
      <c r="D3" s="546"/>
      <c r="E3" s="481"/>
      <c r="F3" s="546"/>
      <c r="G3" s="481"/>
      <c r="H3" s="481"/>
      <c r="J3" s="481"/>
    </row>
    <row r="4" spans="1:11" ht="14.1" customHeight="1" thickBot="1">
      <c r="A4" s="585"/>
      <c r="B4" s="586">
        <v>2017</v>
      </c>
      <c r="C4" s="587"/>
      <c r="D4" s="586">
        <v>2018</v>
      </c>
      <c r="E4" s="587"/>
      <c r="F4" s="765">
        <v>2019</v>
      </c>
      <c r="G4" s="766"/>
      <c r="H4" s="774">
        <v>2020</v>
      </c>
      <c r="I4" s="774"/>
      <c r="J4" s="767">
        <v>2021</v>
      </c>
      <c r="K4" s="768"/>
    </row>
    <row r="5" spans="1:11" ht="14.25" customHeight="1" thickBot="1">
      <c r="A5" s="546"/>
      <c r="B5" s="546"/>
      <c r="C5" s="481"/>
      <c r="D5" s="546"/>
      <c r="E5" s="481"/>
      <c r="F5" s="546"/>
      <c r="G5" s="481"/>
      <c r="H5" s="701"/>
      <c r="I5" s="702"/>
      <c r="J5" s="481"/>
    </row>
    <row r="6" spans="1:11" ht="15" customHeight="1">
      <c r="A6" s="588" t="s">
        <v>1</v>
      </c>
      <c r="B6" s="589"/>
      <c r="C6" s="590"/>
      <c r="D6" s="589"/>
      <c r="E6" s="590"/>
      <c r="F6" s="589"/>
      <c r="G6" s="695"/>
      <c r="H6" s="589"/>
      <c r="I6" s="590"/>
      <c r="J6" s="695"/>
      <c r="K6" s="636"/>
    </row>
    <row r="7" spans="1:11" ht="14.25" customHeight="1">
      <c r="A7" s="591" t="s">
        <v>2</v>
      </c>
      <c r="B7" s="592">
        <v>18383179</v>
      </c>
      <c r="C7" s="593" t="s">
        <v>3</v>
      </c>
      <c r="D7" s="592">
        <v>20212349</v>
      </c>
      <c r="E7" s="593" t="s">
        <v>3</v>
      </c>
      <c r="F7" s="592">
        <v>21472060</v>
      </c>
      <c r="G7" s="696" t="s">
        <v>3</v>
      </c>
      <c r="H7" s="735">
        <v>19312000.510023989</v>
      </c>
      <c r="I7" s="736" t="s">
        <v>3</v>
      </c>
      <c r="J7" s="737">
        <v>20101002</v>
      </c>
      <c r="K7" s="637" t="s">
        <v>3</v>
      </c>
    </row>
    <row r="8" spans="1:11" ht="14.25" customHeight="1">
      <c r="A8" s="591" t="s">
        <v>5</v>
      </c>
      <c r="B8" s="592">
        <v>10394346</v>
      </c>
      <c r="C8" s="593"/>
      <c r="D8" s="592">
        <v>11010252</v>
      </c>
      <c r="E8" s="593"/>
      <c r="F8" s="592">
        <v>11616982</v>
      </c>
      <c r="G8" s="696"/>
      <c r="H8" s="738">
        <v>0</v>
      </c>
      <c r="I8" s="736"/>
      <c r="J8" s="734">
        <v>0</v>
      </c>
      <c r="K8" s="637"/>
    </row>
    <row r="9" spans="1:11" ht="15.75" customHeight="1">
      <c r="A9" s="591" t="s">
        <v>6</v>
      </c>
      <c r="B9" s="592">
        <v>19084224</v>
      </c>
      <c r="C9" s="593" t="s">
        <v>3</v>
      </c>
      <c r="D9" s="592">
        <v>20212349</v>
      </c>
      <c r="E9" s="593" t="s">
        <v>4</v>
      </c>
      <c r="F9" s="592">
        <v>21299032</v>
      </c>
      <c r="G9" s="696" t="s">
        <v>3</v>
      </c>
      <c r="H9" s="735">
        <v>18858015.83353984</v>
      </c>
      <c r="I9" s="736" t="s">
        <v>3</v>
      </c>
      <c r="J9" s="737">
        <v>19179406</v>
      </c>
      <c r="K9" s="637" t="s">
        <v>3</v>
      </c>
    </row>
    <row r="10" spans="1:11" ht="13.5" customHeight="1">
      <c r="A10" s="531"/>
      <c r="B10" s="594"/>
      <c r="C10" s="595"/>
      <c r="D10" s="594"/>
      <c r="E10" s="595"/>
      <c r="F10" s="594"/>
      <c r="G10" s="697"/>
      <c r="H10" s="739"/>
      <c r="I10" s="740"/>
      <c r="J10" s="757"/>
      <c r="K10" s="758"/>
    </row>
    <row r="11" spans="1:11" ht="13.5" customHeight="1">
      <c r="A11" s="531" t="s">
        <v>7</v>
      </c>
      <c r="B11" s="592"/>
      <c r="C11" s="593"/>
      <c r="D11" s="592"/>
      <c r="E11" s="593"/>
      <c r="F11" s="592"/>
      <c r="G11" s="696"/>
      <c r="H11" s="735"/>
      <c r="I11" s="736"/>
      <c r="J11" s="737"/>
      <c r="K11" s="637"/>
    </row>
    <row r="12" spans="1:11" ht="14.25" customHeight="1">
      <c r="A12" s="591" t="s">
        <v>2</v>
      </c>
      <c r="B12" s="592">
        <v>16556651</v>
      </c>
      <c r="C12" s="593" t="s">
        <v>4</v>
      </c>
      <c r="D12" s="592">
        <v>18265190</v>
      </c>
      <c r="E12" s="593" t="s">
        <v>4</v>
      </c>
      <c r="F12" s="592">
        <v>19517863</v>
      </c>
      <c r="G12" s="696" t="s">
        <v>4</v>
      </c>
      <c r="H12" s="735">
        <v>17951573.570012722</v>
      </c>
      <c r="I12" s="736" t="s">
        <v>3</v>
      </c>
      <c r="J12" s="737">
        <v>19410614</v>
      </c>
      <c r="K12" s="637" t="s">
        <v>3</v>
      </c>
    </row>
    <row r="13" spans="1:11" ht="14.25" customHeight="1">
      <c r="A13" s="591" t="s">
        <v>5</v>
      </c>
      <c r="B13" s="592">
        <v>8665818</v>
      </c>
      <c r="C13" s="593"/>
      <c r="D13" s="592">
        <v>9206889</v>
      </c>
      <c r="E13" s="593"/>
      <c r="F13" s="592">
        <v>9750598</v>
      </c>
      <c r="G13" s="696"/>
      <c r="H13" s="738">
        <v>0</v>
      </c>
      <c r="I13" s="736"/>
      <c r="J13" s="734">
        <v>0</v>
      </c>
      <c r="K13" s="637"/>
    </row>
    <row r="14" spans="1:11" ht="12.75" customHeight="1">
      <c r="A14" s="591" t="s">
        <v>6</v>
      </c>
      <c r="B14" s="592">
        <v>17175978</v>
      </c>
      <c r="C14" s="593" t="s">
        <v>4</v>
      </c>
      <c r="D14" s="592">
        <v>18265190</v>
      </c>
      <c r="E14" s="593" t="s">
        <v>4</v>
      </c>
      <c r="F14" s="592">
        <v>19382751</v>
      </c>
      <c r="G14" s="696" t="s">
        <v>4</v>
      </c>
      <c r="H14" s="735">
        <v>17537843.279373322</v>
      </c>
      <c r="I14" s="736" t="s">
        <v>3</v>
      </c>
      <c r="J14" s="737">
        <v>18540084</v>
      </c>
      <c r="K14" s="637" t="s">
        <v>3</v>
      </c>
    </row>
    <row r="15" spans="1:11" ht="13.5" customHeight="1">
      <c r="A15" s="531"/>
      <c r="B15" s="592"/>
      <c r="C15" s="593"/>
      <c r="D15" s="592"/>
      <c r="E15" s="593"/>
      <c r="F15" s="592"/>
      <c r="G15" s="696"/>
      <c r="H15" s="735"/>
      <c r="I15" s="736"/>
      <c r="J15" s="737"/>
      <c r="K15" s="637"/>
    </row>
    <row r="16" spans="1:11" ht="13.5" customHeight="1">
      <c r="A16" s="531" t="s">
        <v>8</v>
      </c>
      <c r="B16" s="597">
        <v>104.2</v>
      </c>
      <c r="C16" s="596" t="s">
        <v>3</v>
      </c>
      <c r="D16" s="597">
        <v>105.8</v>
      </c>
      <c r="E16" s="596" t="s">
        <v>3</v>
      </c>
      <c r="F16" s="597">
        <v>107.3</v>
      </c>
      <c r="G16" s="698" t="s">
        <v>3</v>
      </c>
      <c r="H16" s="741">
        <v>108.8</v>
      </c>
      <c r="I16" s="742"/>
      <c r="J16" s="759">
        <v>110.198654</v>
      </c>
      <c r="K16" s="638" t="s">
        <v>4</v>
      </c>
    </row>
    <row r="17" spans="1:11" ht="13.5" customHeight="1">
      <c r="A17" s="531"/>
      <c r="B17" s="597"/>
      <c r="C17" s="596"/>
      <c r="D17" s="597"/>
      <c r="E17" s="596"/>
      <c r="F17" s="597"/>
      <c r="G17" s="698"/>
      <c r="H17" s="741"/>
      <c r="I17" s="742"/>
      <c r="J17" s="759"/>
      <c r="K17" s="638"/>
    </row>
    <row r="18" spans="1:11" ht="13.35" customHeight="1">
      <c r="A18" s="531" t="s">
        <v>9</v>
      </c>
      <c r="B18" s="592"/>
      <c r="C18" s="593"/>
      <c r="D18" s="592"/>
      <c r="E18" s="593"/>
      <c r="F18" s="592"/>
      <c r="G18" s="696"/>
      <c r="H18" s="735"/>
      <c r="I18" s="736"/>
      <c r="J18" s="737"/>
      <c r="K18" s="637"/>
    </row>
    <row r="19" spans="1:11" ht="13.35" customHeight="1">
      <c r="A19" s="531" t="s">
        <v>10</v>
      </c>
      <c r="B19" s="597">
        <v>176474.2</v>
      </c>
      <c r="C19" s="596" t="s">
        <v>3</v>
      </c>
      <c r="D19" s="597">
        <v>191124</v>
      </c>
      <c r="E19" s="596" t="s">
        <v>3</v>
      </c>
      <c r="F19" s="597">
        <v>200134.5</v>
      </c>
      <c r="G19" s="698" t="s">
        <v>3</v>
      </c>
      <c r="H19" s="741">
        <v>177545.73250496548</v>
      </c>
      <c r="I19" s="742" t="s">
        <v>3</v>
      </c>
      <c r="J19" s="759">
        <v>182406.96478924324</v>
      </c>
      <c r="K19" s="638" t="s">
        <v>3</v>
      </c>
    </row>
    <row r="20" spans="1:11" ht="13.35" customHeight="1">
      <c r="A20" s="531"/>
      <c r="B20" s="592"/>
      <c r="C20" s="593"/>
      <c r="D20" s="592"/>
      <c r="E20" s="593"/>
      <c r="F20" s="592"/>
      <c r="G20" s="696"/>
      <c r="H20" s="735"/>
      <c r="I20" s="736"/>
      <c r="J20" s="737"/>
      <c r="K20" s="637"/>
    </row>
    <row r="21" spans="1:11" ht="15.75" customHeight="1">
      <c r="A21" s="531" t="s">
        <v>11</v>
      </c>
      <c r="B21" s="592"/>
      <c r="C21" s="593"/>
      <c r="D21" s="592"/>
      <c r="E21" s="593"/>
      <c r="F21" s="598"/>
      <c r="G21" s="696"/>
      <c r="H21" s="738"/>
      <c r="I21" s="736"/>
      <c r="J21" s="734"/>
      <c r="K21" s="637"/>
    </row>
    <row r="22" spans="1:11" ht="12.75" customHeight="1">
      <c r="A22" s="599" t="s">
        <v>12</v>
      </c>
      <c r="B22" s="600">
        <v>42.78</v>
      </c>
      <c r="C22" s="601"/>
      <c r="D22" s="600">
        <v>43.5</v>
      </c>
      <c r="E22" s="602"/>
      <c r="F22" s="603">
        <v>44.2</v>
      </c>
      <c r="G22" s="698" t="s">
        <v>3</v>
      </c>
      <c r="H22" s="603">
        <v>43.88</v>
      </c>
      <c r="I22" s="742"/>
      <c r="J22" s="743">
        <v>49.558</v>
      </c>
      <c r="K22" s="638" t="s">
        <v>3</v>
      </c>
    </row>
    <row r="23" spans="1:11" ht="12" customHeight="1">
      <c r="A23" s="599" t="s">
        <v>13</v>
      </c>
      <c r="B23" s="600">
        <v>40.340000000000003</v>
      </c>
      <c r="C23" s="604"/>
      <c r="D23" s="600">
        <v>41.2</v>
      </c>
      <c r="E23" s="604"/>
      <c r="F23" s="603">
        <v>41.94</v>
      </c>
      <c r="G23" s="698" t="s">
        <v>3</v>
      </c>
      <c r="H23" s="603">
        <v>39.380000000000003</v>
      </c>
      <c r="I23" s="742"/>
      <c r="J23" s="743">
        <v>46.274000000000001</v>
      </c>
      <c r="K23" s="638" t="s">
        <v>3</v>
      </c>
    </row>
    <row r="24" spans="1:11" ht="13.35" customHeight="1">
      <c r="A24" s="599" t="s">
        <v>14</v>
      </c>
      <c r="B24" s="600">
        <v>2.44</v>
      </c>
      <c r="C24" s="604"/>
      <c r="D24" s="600">
        <v>2.2999999999999998</v>
      </c>
      <c r="E24" s="604"/>
      <c r="F24" s="603">
        <v>2.2599999999999998</v>
      </c>
      <c r="G24" s="698" t="s">
        <v>4</v>
      </c>
      <c r="H24" s="603">
        <v>4.5</v>
      </c>
      <c r="I24" s="742"/>
      <c r="J24" s="743">
        <v>3.2839999999999998</v>
      </c>
      <c r="K24" s="638" t="s">
        <v>3</v>
      </c>
    </row>
    <row r="25" spans="1:11" ht="12" customHeight="1">
      <c r="A25" s="531"/>
      <c r="B25" s="600"/>
      <c r="C25" s="604"/>
      <c r="D25" s="600"/>
      <c r="E25" s="604"/>
      <c r="F25" s="600"/>
      <c r="G25" s="699"/>
      <c r="H25" s="603"/>
      <c r="I25" s="744"/>
      <c r="J25" s="743"/>
      <c r="K25" s="639"/>
    </row>
    <row r="26" spans="1:11" ht="12" customHeight="1">
      <c r="A26" s="531" t="s">
        <v>15</v>
      </c>
      <c r="B26" s="605">
        <v>49.923000000000002</v>
      </c>
      <c r="C26" s="604"/>
      <c r="D26" s="605">
        <v>52.58</v>
      </c>
      <c r="E26" s="604"/>
      <c r="F26" s="605">
        <v>50.634999999999998</v>
      </c>
      <c r="G26" s="699"/>
      <c r="H26" s="745">
        <v>48.023000000000003</v>
      </c>
      <c r="I26" s="744"/>
      <c r="J26" s="746">
        <v>50.774000000000001</v>
      </c>
      <c r="K26" s="639"/>
    </row>
    <row r="27" spans="1:11" ht="13.35" customHeight="1">
      <c r="A27" s="531"/>
      <c r="B27" s="600"/>
      <c r="C27" s="604"/>
      <c r="D27" s="600"/>
      <c r="E27" s="604"/>
      <c r="F27" s="600"/>
      <c r="G27" s="699"/>
      <c r="H27" s="603"/>
      <c r="I27" s="744"/>
      <c r="J27" s="743"/>
      <c r="K27" s="639"/>
    </row>
    <row r="28" spans="1:11" ht="13.35" customHeight="1" thickBot="1">
      <c r="A28" s="606" t="s">
        <v>16</v>
      </c>
      <c r="B28" s="607">
        <v>3.2000000000000001E-2</v>
      </c>
      <c r="C28" s="608" t="s">
        <v>4</v>
      </c>
      <c r="D28" s="607">
        <v>5.0999999999999997E-2</v>
      </c>
      <c r="E28" s="608" t="s">
        <v>4</v>
      </c>
      <c r="F28" s="607">
        <v>2.5000000000000001E-2</v>
      </c>
      <c r="G28" s="700" t="s">
        <v>4</v>
      </c>
      <c r="H28" s="630">
        <v>2.5999999999999999E-2</v>
      </c>
      <c r="I28" s="747"/>
      <c r="J28" s="760">
        <v>3.9E-2</v>
      </c>
      <c r="K28" s="761" t="s">
        <v>3</v>
      </c>
    </row>
    <row r="29" spans="1:11" ht="13.35" customHeight="1">
      <c r="A29" s="609"/>
      <c r="B29" s="610"/>
      <c r="C29" s="611"/>
      <c r="D29" s="610"/>
      <c r="E29" s="611"/>
      <c r="F29" s="610"/>
      <c r="G29" s="611"/>
      <c r="H29" s="611"/>
      <c r="J29" s="611"/>
    </row>
    <row r="30" spans="1:11" ht="13.5" customHeight="1">
      <c r="A30" s="773" t="s">
        <v>17</v>
      </c>
      <c r="B30" s="610"/>
      <c r="C30" s="611"/>
      <c r="D30" s="610"/>
      <c r="E30" s="611"/>
      <c r="F30" s="610"/>
      <c r="G30" s="611"/>
      <c r="H30" s="611"/>
      <c r="J30" s="611"/>
    </row>
    <row r="31" spans="1:11" ht="12" customHeight="1">
      <c r="A31" s="773"/>
      <c r="B31" s="486"/>
      <c r="C31" s="612"/>
      <c r="D31" s="486"/>
      <c r="E31" s="612"/>
      <c r="F31" s="769"/>
      <c r="G31" s="769"/>
      <c r="H31" s="486"/>
      <c r="J31" s="486"/>
    </row>
    <row r="32" spans="1:11" ht="13.35" customHeight="1" thickBot="1">
      <c r="A32" s="613"/>
      <c r="B32" s="546"/>
      <c r="C32" s="481"/>
      <c r="D32" s="546"/>
      <c r="E32" s="481"/>
      <c r="F32" s="546"/>
      <c r="G32" s="481"/>
      <c r="H32" s="481"/>
      <c r="J32" s="481"/>
    </row>
    <row r="33" spans="1:11" ht="12.75" customHeight="1">
      <c r="A33" s="614" t="s">
        <v>18</v>
      </c>
      <c r="B33" s="615">
        <f t="shared" ref="B33:F33" si="0">B34+B35</f>
        <v>2499.1</v>
      </c>
      <c r="C33" s="616" t="s">
        <v>3</v>
      </c>
      <c r="D33" s="615">
        <f t="shared" si="0"/>
        <v>2785.3999999999996</v>
      </c>
      <c r="E33" s="616" t="s">
        <v>3</v>
      </c>
      <c r="F33" s="615">
        <f t="shared" si="0"/>
        <v>2828.2</v>
      </c>
      <c r="G33" s="640" t="s">
        <v>3</v>
      </c>
      <c r="H33" s="615">
        <f t="shared" ref="H33" si="1">H34+H35</f>
        <v>2846.2</v>
      </c>
      <c r="I33" s="762" t="s">
        <v>4</v>
      </c>
      <c r="J33" s="616">
        <f t="shared" ref="J33" si="2">J34+J35</f>
        <v>3439.3</v>
      </c>
      <c r="K33" s="641" t="s">
        <v>4</v>
      </c>
    </row>
    <row r="34" spans="1:11" ht="15" customHeight="1">
      <c r="A34" s="617" t="s">
        <v>278</v>
      </c>
      <c r="B34" s="618">
        <v>2030.6</v>
      </c>
      <c r="C34" s="596" t="s">
        <v>3</v>
      </c>
      <c r="D34" s="618">
        <v>2278.1999999999998</v>
      </c>
      <c r="E34" s="596" t="s">
        <v>3</v>
      </c>
      <c r="F34" s="618">
        <v>2295.6999999999998</v>
      </c>
      <c r="G34" s="596" t="s">
        <v>3</v>
      </c>
      <c r="H34" s="618">
        <v>2379.6999999999998</v>
      </c>
      <c r="I34" s="596" t="s">
        <v>4</v>
      </c>
      <c r="J34" s="733">
        <v>2940.4</v>
      </c>
      <c r="K34" s="638" t="s">
        <v>4</v>
      </c>
    </row>
    <row r="35" spans="1:11" ht="13.35" customHeight="1">
      <c r="A35" s="617" t="s">
        <v>19</v>
      </c>
      <c r="B35" s="597">
        <v>468.5</v>
      </c>
      <c r="C35" s="596" t="s">
        <v>3</v>
      </c>
      <c r="D35" s="597">
        <v>507.2</v>
      </c>
      <c r="E35" s="596" t="s">
        <v>3</v>
      </c>
      <c r="F35" s="597">
        <v>532.5</v>
      </c>
      <c r="G35" s="596" t="s">
        <v>3</v>
      </c>
      <c r="H35" s="597">
        <v>466.5</v>
      </c>
      <c r="I35" s="596" t="s">
        <v>4</v>
      </c>
      <c r="J35" s="763">
        <v>498.9</v>
      </c>
      <c r="K35" s="638" t="s">
        <v>3</v>
      </c>
    </row>
    <row r="36" spans="1:11" ht="13.35" customHeight="1">
      <c r="A36" s="617"/>
      <c r="B36" s="597"/>
      <c r="C36" s="596"/>
      <c r="D36" s="597"/>
      <c r="E36" s="596"/>
      <c r="F36" s="597"/>
      <c r="G36" s="596"/>
      <c r="H36" s="642"/>
      <c r="I36" s="596"/>
      <c r="J36" s="703"/>
      <c r="K36" s="638"/>
    </row>
    <row r="37" spans="1:11" ht="14.25" customHeight="1">
      <c r="A37" s="619" t="s">
        <v>20</v>
      </c>
      <c r="B37" s="620"/>
      <c r="C37" s="593"/>
      <c r="D37" s="620"/>
      <c r="E37" s="593"/>
      <c r="F37" s="620"/>
      <c r="G37" s="593"/>
      <c r="H37" s="643"/>
      <c r="I37" s="593"/>
      <c r="J37" s="704"/>
      <c r="K37" s="637"/>
    </row>
    <row r="38" spans="1:11" ht="13.35" customHeight="1">
      <c r="A38" s="621" t="s">
        <v>21</v>
      </c>
      <c r="B38" s="620">
        <v>1.5699999999999999E-2</v>
      </c>
      <c r="C38" s="593" t="s">
        <v>3</v>
      </c>
      <c r="D38" s="620">
        <v>1.61E-2</v>
      </c>
      <c r="E38" s="593" t="s">
        <v>3</v>
      </c>
      <c r="F38" s="620">
        <v>1.55E-2</v>
      </c>
      <c r="G38" s="596" t="s">
        <v>3</v>
      </c>
      <c r="H38" s="620">
        <v>1.7299999999999999E-2</v>
      </c>
      <c r="I38" s="596" t="s">
        <v>4</v>
      </c>
      <c r="J38" s="705">
        <v>1.9400000000000001E-2</v>
      </c>
      <c r="K38" s="638" t="s">
        <v>4</v>
      </c>
    </row>
    <row r="39" spans="1:11" ht="13.35" customHeight="1">
      <c r="A39" s="621" t="s">
        <v>22</v>
      </c>
      <c r="B39" s="620">
        <v>3.0040272086053501E-2</v>
      </c>
      <c r="C39" s="593"/>
      <c r="D39" s="620">
        <v>3.2000000000000001E-2</v>
      </c>
      <c r="E39" s="593" t="s">
        <v>3</v>
      </c>
      <c r="F39" s="620">
        <v>3.1099999999999999E-2</v>
      </c>
      <c r="G39" s="596" t="s">
        <v>3</v>
      </c>
      <c r="H39" s="620"/>
      <c r="I39" s="593"/>
      <c r="J39" s="705"/>
      <c r="K39" s="637"/>
    </row>
    <row r="40" spans="1:11" ht="13.35" customHeight="1">
      <c r="A40" s="621" t="s">
        <v>23</v>
      </c>
      <c r="B40" s="620">
        <v>1.52E-2</v>
      </c>
      <c r="C40" s="593"/>
      <c r="D40" s="620">
        <v>1.61E-2</v>
      </c>
      <c r="E40" s="593"/>
      <c r="F40" s="620">
        <v>1.5699999999999999E-2</v>
      </c>
      <c r="G40" s="644"/>
      <c r="H40" s="620">
        <v>1.77E-2</v>
      </c>
      <c r="I40" s="596" t="s">
        <v>4</v>
      </c>
      <c r="J40" s="705">
        <v>2.0299999999999999E-2</v>
      </c>
      <c r="K40" s="638" t="s">
        <v>4</v>
      </c>
    </row>
    <row r="41" spans="1:11" ht="13.35" customHeight="1">
      <c r="A41" s="619"/>
      <c r="B41" s="620"/>
      <c r="C41" s="593"/>
      <c r="D41" s="620"/>
      <c r="E41" s="593"/>
      <c r="F41" s="620"/>
      <c r="G41" s="593"/>
      <c r="H41" s="643"/>
      <c r="I41" s="593"/>
      <c r="J41" s="704"/>
      <c r="K41" s="637"/>
    </row>
    <row r="42" spans="1:11" ht="13.35" customHeight="1">
      <c r="A42" s="619" t="s">
        <v>24</v>
      </c>
      <c r="B42" s="620">
        <v>1.4200000000000001E-2</v>
      </c>
      <c r="C42" s="593" t="s">
        <v>3</v>
      </c>
      <c r="D42" s="620">
        <v>1.46E-2</v>
      </c>
      <c r="E42" s="593" t="s">
        <v>3</v>
      </c>
      <c r="F42" s="620">
        <v>1.41E-2</v>
      </c>
      <c r="G42" s="593" t="s">
        <v>3</v>
      </c>
      <c r="H42" s="620">
        <v>1.6E-2</v>
      </c>
      <c r="I42" s="596" t="s">
        <v>4</v>
      </c>
      <c r="J42" s="705">
        <v>1.8800000000000001E-2</v>
      </c>
      <c r="K42" s="638" t="s">
        <v>4</v>
      </c>
    </row>
    <row r="43" spans="1:11" ht="12.75" customHeight="1">
      <c r="A43" s="617"/>
      <c r="B43" s="620"/>
      <c r="C43" s="622"/>
      <c r="D43" s="620"/>
      <c r="E43" s="622"/>
      <c r="F43" s="620" t="s">
        <v>25</v>
      </c>
      <c r="G43" s="622"/>
      <c r="H43" s="620"/>
      <c r="I43" s="622"/>
      <c r="J43" s="705"/>
      <c r="K43" s="645"/>
    </row>
    <row r="44" spans="1:11" ht="12.75" customHeight="1">
      <c r="A44" s="619" t="s">
        <v>26</v>
      </c>
      <c r="B44" s="623">
        <v>0.44080000000000003</v>
      </c>
      <c r="C44" s="593" t="s">
        <v>3</v>
      </c>
      <c r="D44" s="623">
        <v>0.43059999999999998</v>
      </c>
      <c r="E44" s="593" t="s">
        <v>3</v>
      </c>
      <c r="F44" s="623">
        <v>0.46700000000000003</v>
      </c>
      <c r="G44" s="593" t="s">
        <v>3</v>
      </c>
      <c r="H44" s="623">
        <v>0.58899999999999997</v>
      </c>
      <c r="I44" s="596" t="s">
        <v>4</v>
      </c>
      <c r="J44" s="706">
        <v>0.58389999999999997</v>
      </c>
      <c r="K44" s="638" t="s">
        <v>4</v>
      </c>
    </row>
    <row r="45" spans="1:11" ht="12" customHeight="1">
      <c r="A45" s="617"/>
      <c r="B45" s="623"/>
      <c r="C45" s="622"/>
      <c r="D45" s="623"/>
      <c r="E45" s="622"/>
      <c r="F45" s="623"/>
      <c r="G45" s="622"/>
      <c r="H45" s="623"/>
      <c r="I45" s="622"/>
      <c r="J45" s="706"/>
      <c r="K45" s="645"/>
    </row>
    <row r="46" spans="1:11" ht="13.35" customHeight="1">
      <c r="A46" s="619" t="s">
        <v>27</v>
      </c>
      <c r="B46" s="623">
        <v>0.39700000000000002</v>
      </c>
      <c r="C46" s="593" t="s">
        <v>3</v>
      </c>
      <c r="D46" s="623">
        <v>0.3891</v>
      </c>
      <c r="E46" s="593" t="s">
        <v>3</v>
      </c>
      <c r="F46" s="623">
        <v>0.42449999999999999</v>
      </c>
      <c r="G46" s="593" t="s">
        <v>3</v>
      </c>
      <c r="H46" s="623">
        <v>0.54690000000000005</v>
      </c>
      <c r="I46" s="596" t="s">
        <v>4</v>
      </c>
      <c r="J46" s="706">
        <v>0.56369999999999998</v>
      </c>
      <c r="K46" s="638" t="s">
        <v>4</v>
      </c>
    </row>
    <row r="47" spans="1:11" ht="13.35" customHeight="1">
      <c r="A47" s="617"/>
      <c r="B47" s="623"/>
      <c r="C47" s="622"/>
      <c r="D47" s="623"/>
      <c r="E47" s="622"/>
      <c r="F47" s="623"/>
      <c r="G47" s="622"/>
      <c r="H47" s="646"/>
      <c r="I47" s="622"/>
      <c r="J47" s="707"/>
      <c r="K47" s="645"/>
    </row>
    <row r="48" spans="1:11" ht="12" customHeight="1">
      <c r="A48" s="624" t="s">
        <v>28</v>
      </c>
      <c r="B48" s="625">
        <f>B49+B50</f>
        <v>0.52749999999999997</v>
      </c>
      <c r="C48" s="626" t="s">
        <v>3</v>
      </c>
      <c r="D48" s="625">
        <f>D49+D50</f>
        <v>0.59529999999999994</v>
      </c>
      <c r="E48" s="626" t="s">
        <v>3</v>
      </c>
      <c r="F48" s="625">
        <f>F49+F50</f>
        <v>0.67189999999999994</v>
      </c>
      <c r="G48" s="626" t="s">
        <v>3</v>
      </c>
      <c r="H48" s="625">
        <f>H49+H50</f>
        <v>0.68049999999999999</v>
      </c>
      <c r="I48" s="710" t="s">
        <v>4</v>
      </c>
      <c r="J48" s="708">
        <f>J49+J50</f>
        <v>0.7330000000000001</v>
      </c>
      <c r="K48" s="647" t="s">
        <v>4</v>
      </c>
    </row>
    <row r="49" spans="1:11" ht="13.35" customHeight="1">
      <c r="A49" s="617" t="s">
        <v>29</v>
      </c>
      <c r="B49" s="627">
        <v>0.33129999999999998</v>
      </c>
      <c r="C49" s="593" t="s">
        <v>3</v>
      </c>
      <c r="D49" s="627">
        <v>0.37240000000000001</v>
      </c>
      <c r="E49" s="593" t="s">
        <v>3</v>
      </c>
      <c r="F49" s="627">
        <v>0.42120000000000002</v>
      </c>
      <c r="G49" s="593" t="s">
        <v>3</v>
      </c>
      <c r="H49" s="627">
        <v>0.4123</v>
      </c>
      <c r="I49" s="596" t="s">
        <v>4</v>
      </c>
      <c r="J49" s="764">
        <v>0.43030000000000002</v>
      </c>
      <c r="K49" s="638" t="s">
        <v>4</v>
      </c>
    </row>
    <row r="50" spans="1:11" ht="13.35" customHeight="1">
      <c r="A50" s="628" t="s">
        <v>30</v>
      </c>
      <c r="B50" s="627">
        <v>0.19620000000000001</v>
      </c>
      <c r="C50" s="593" t="s">
        <v>3</v>
      </c>
      <c r="D50" s="627">
        <v>0.22289999999999999</v>
      </c>
      <c r="E50" s="593" t="s">
        <v>3</v>
      </c>
      <c r="F50" s="627">
        <v>0.25069999999999998</v>
      </c>
      <c r="G50" s="593" t="s">
        <v>3</v>
      </c>
      <c r="H50" s="627">
        <v>0.26819999999999999</v>
      </c>
      <c r="I50" s="596" t="s">
        <v>4</v>
      </c>
      <c r="J50" s="764">
        <v>0.30270000000000002</v>
      </c>
      <c r="K50" s="638" t="s">
        <v>4</v>
      </c>
    </row>
    <row r="51" spans="1:11" ht="13.35" customHeight="1" thickBot="1">
      <c r="A51" s="629"/>
      <c r="B51" s="630"/>
      <c r="C51" s="631"/>
      <c r="D51" s="632"/>
      <c r="E51" s="633"/>
      <c r="F51" s="632"/>
      <c r="G51" s="633"/>
      <c r="H51" s="632"/>
      <c r="I51" s="633"/>
      <c r="J51" s="709"/>
      <c r="K51" s="648"/>
    </row>
    <row r="52" spans="1:11" ht="13.35" customHeight="1">
      <c r="B52" s="489"/>
      <c r="C52" s="539"/>
      <c r="D52" s="489"/>
      <c r="E52" s="539"/>
      <c r="F52" s="489"/>
      <c r="G52" s="539"/>
      <c r="H52" s="539"/>
      <c r="J52" s="539"/>
    </row>
    <row r="53" spans="1:11" ht="11.25" customHeight="1">
      <c r="A53" s="489" t="s">
        <v>31</v>
      </c>
      <c r="B53" s="489"/>
      <c r="C53" s="539"/>
      <c r="D53" s="489"/>
      <c r="E53" s="481"/>
      <c r="F53" s="489"/>
      <c r="G53" s="481"/>
      <c r="H53" s="481"/>
      <c r="J53" s="481"/>
    </row>
    <row r="54" spans="1:11" ht="11.25" customHeight="1">
      <c r="A54" s="489" t="s">
        <v>32</v>
      </c>
      <c r="B54" s="489"/>
      <c r="C54" s="539"/>
      <c r="D54" s="489"/>
      <c r="E54" s="481"/>
      <c r="F54" s="489"/>
      <c r="G54" s="481"/>
      <c r="H54" s="481"/>
      <c r="J54" s="481"/>
    </row>
    <row r="55" spans="1:11" ht="11.25" customHeight="1">
      <c r="A55" s="489" t="s">
        <v>33</v>
      </c>
      <c r="B55" s="489"/>
      <c r="C55" s="539"/>
      <c r="D55" s="489"/>
      <c r="E55" s="481"/>
      <c r="F55" s="489"/>
      <c r="G55" s="481"/>
      <c r="H55" s="481"/>
      <c r="J55" s="481"/>
    </row>
    <row r="56" spans="1:11" ht="11.25" customHeight="1">
      <c r="A56" s="489" t="s">
        <v>34</v>
      </c>
      <c r="B56" s="489"/>
      <c r="C56" s="539"/>
      <c r="D56" s="489"/>
      <c r="E56" s="481"/>
      <c r="F56" s="489"/>
      <c r="G56" s="481"/>
      <c r="H56" s="481"/>
      <c r="J56" s="481"/>
    </row>
    <row r="57" spans="1:11" ht="13.5" customHeight="1">
      <c r="A57" s="664" t="s">
        <v>35</v>
      </c>
      <c r="B57" s="489"/>
      <c r="C57" s="539"/>
      <c r="D57" s="546"/>
      <c r="F57" s="546"/>
    </row>
    <row r="58" spans="1:11" ht="13.5" customHeight="1">
      <c r="A58" s="664" t="s">
        <v>36</v>
      </c>
      <c r="B58" s="489"/>
      <c r="C58" s="539"/>
      <c r="D58" s="546"/>
      <c r="F58" s="546"/>
    </row>
    <row r="59" spans="1:11" ht="13.35" customHeight="1">
      <c r="A59" s="489" t="s">
        <v>37</v>
      </c>
      <c r="B59" s="489"/>
      <c r="C59" s="539"/>
      <c r="D59" s="489"/>
      <c r="E59" s="481"/>
      <c r="F59" s="489"/>
      <c r="G59" s="481"/>
      <c r="H59" s="481"/>
      <c r="J59" s="481"/>
    </row>
    <row r="60" spans="1:11" ht="13.35" customHeight="1">
      <c r="A60" s="489" t="s">
        <v>38</v>
      </c>
      <c r="B60" s="634"/>
      <c r="C60" s="539"/>
      <c r="D60" s="635"/>
      <c r="E60" s="539"/>
      <c r="F60" s="635"/>
      <c r="G60" s="539"/>
      <c r="H60" s="539"/>
      <c r="J60" s="539"/>
    </row>
    <row r="61" spans="1:11" ht="12" customHeight="1">
      <c r="A61" s="770" t="s">
        <v>39</v>
      </c>
      <c r="B61" s="771"/>
      <c r="C61" s="771"/>
      <c r="D61" s="771"/>
      <c r="E61" s="771"/>
      <c r="F61" s="771"/>
      <c r="G61" s="771"/>
      <c r="H61" s="771"/>
      <c r="I61" s="771"/>
      <c r="J61" s="771"/>
      <c r="K61" s="771"/>
    </row>
    <row r="62" spans="1:11" ht="13.35" customHeight="1"/>
    <row r="63" spans="1:11" ht="13.35" customHeight="1">
      <c r="A63" s="546"/>
      <c r="B63" s="546"/>
      <c r="C63" s="481"/>
      <c r="D63" s="546"/>
      <c r="E63" s="481"/>
      <c r="F63" s="546"/>
      <c r="G63" s="481"/>
      <c r="H63" s="481"/>
      <c r="J63" s="481"/>
    </row>
    <row r="64" spans="1:11" ht="11.25" customHeight="1">
      <c r="A64" s="546"/>
      <c r="B64" s="546"/>
      <c r="C64" s="481"/>
      <c r="D64" s="546"/>
      <c r="E64" s="481"/>
      <c r="F64" s="546"/>
      <c r="G64" s="481"/>
      <c r="H64" s="481"/>
      <c r="J64" s="481"/>
    </row>
    <row r="65" spans="1:10" ht="13.35" customHeight="1">
      <c r="A65" s="546"/>
      <c r="B65" s="546"/>
      <c r="C65" s="481"/>
      <c r="D65" s="546"/>
      <c r="E65" s="481"/>
      <c r="F65" s="546"/>
      <c r="G65" s="481"/>
      <c r="H65" s="481"/>
      <c r="J65" s="481"/>
    </row>
    <row r="66" spans="1:10" ht="13.35" customHeight="1">
      <c r="A66" s="546"/>
      <c r="B66" s="546"/>
      <c r="C66" s="481"/>
      <c r="D66" s="546"/>
      <c r="E66" s="3"/>
      <c r="F66" s="546"/>
      <c r="G66" s="3"/>
      <c r="H66" s="3"/>
      <c r="J66" s="3"/>
    </row>
    <row r="67" spans="1:10" ht="13.35" customHeight="1">
      <c r="A67" s="546"/>
      <c r="B67" s="546"/>
      <c r="C67" s="546"/>
      <c r="D67" s="546"/>
      <c r="E67" s="546"/>
      <c r="F67" s="546"/>
      <c r="G67" s="546"/>
      <c r="H67" s="546"/>
      <c r="J67" s="546"/>
    </row>
    <row r="68" spans="1:10" ht="13.35" customHeight="1">
      <c r="A68" s="546"/>
      <c r="B68" s="546"/>
      <c r="C68" s="546"/>
      <c r="D68" s="546"/>
      <c r="E68" s="546"/>
      <c r="F68" s="546"/>
      <c r="G68" s="546"/>
      <c r="H68" s="546"/>
      <c r="J68" s="546"/>
    </row>
    <row r="69" spans="1:10" ht="12" customHeight="1">
      <c r="F69" s="649"/>
      <c r="H69" s="649"/>
      <c r="J69" s="649"/>
    </row>
    <row r="70" spans="1:10" ht="12.75" customHeight="1"/>
    <row r="71" spans="1:10" ht="12.75" customHeight="1">
      <c r="A71" s="4"/>
      <c r="B71" s="4"/>
      <c r="C71" s="650"/>
      <c r="D71" s="4"/>
      <c r="E71" s="579"/>
      <c r="F71" s="4"/>
      <c r="G71" s="579"/>
      <c r="H71" s="579"/>
      <c r="J71" s="579"/>
    </row>
    <row r="72" spans="1:10" ht="13.5" customHeight="1"/>
    <row r="73" spans="1:10" ht="12" customHeight="1"/>
    <row r="74" spans="1:10" ht="13.5" customHeight="1"/>
    <row r="75" spans="1:10" ht="12.75" customHeight="1"/>
    <row r="76" spans="1:10" ht="12.75" customHeight="1"/>
    <row r="77" spans="1:10" ht="13.5" customHeight="1"/>
    <row r="78" spans="1:10" ht="12.75" customHeight="1">
      <c r="D78" s="651"/>
      <c r="F78" s="651"/>
    </row>
    <row r="79" spans="1:10" ht="12.75" customHeight="1"/>
    <row r="80" spans="1:10" ht="12.75" customHeight="1">
      <c r="A80" s="136"/>
      <c r="B80" s="136"/>
      <c r="C80" s="582"/>
      <c r="D80" s="652"/>
      <c r="E80" s="582"/>
      <c r="G80" s="582"/>
      <c r="H80" s="582"/>
      <c r="J80" s="582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5" ht="12.75" customHeight="1"/>
  </sheetData>
  <mergeCells count="7">
    <mergeCell ref="F4:G4"/>
    <mergeCell ref="J4:K4"/>
    <mergeCell ref="F31:G31"/>
    <mergeCell ref="A61:K61"/>
    <mergeCell ref="A1:A2"/>
    <mergeCell ref="A30:A31"/>
    <mergeCell ref="H4:I4"/>
  </mergeCells>
  <printOptions horizontalCentered="1"/>
  <pageMargins left="0.39370078740157499" right="0.39370078740157499" top="0.39370078740157499" bottom="0" header="0.31496062992126" footer="0.31496062992126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T129"/>
  <sheetViews>
    <sheetView view="pageBreakPreview" topLeftCell="A40" zoomScale="90" zoomScaleNormal="100" zoomScaleSheetLayoutView="90" workbookViewId="0">
      <selection activeCell="D36" sqref="D36"/>
    </sheetView>
  </sheetViews>
  <sheetFormatPr defaultColWidth="9.140625" defaultRowHeight="11.25"/>
  <cols>
    <col min="1" max="1" width="2.42578125" style="479" customWidth="1"/>
    <col min="2" max="2" width="1.42578125" style="480" customWidth="1"/>
    <col min="3" max="3" width="34.42578125" style="3" customWidth="1"/>
    <col min="4" max="6" width="17" style="3" customWidth="1"/>
    <col min="7" max="7" width="17.28515625" style="3" customWidth="1"/>
    <col min="8" max="8" width="18.140625" style="3" customWidth="1"/>
    <col min="9" max="9" width="3.42578125" style="2" customWidth="1"/>
    <col min="10" max="10" width="1.42578125" style="2" customWidth="1"/>
    <col min="11" max="11" width="30.42578125" style="2" customWidth="1"/>
    <col min="12" max="16" width="16.7109375" style="2" customWidth="1"/>
    <col min="17" max="18" width="1.140625" style="2" customWidth="1"/>
    <col min="19" max="19" width="9.140625" style="2"/>
    <col min="20" max="20" width="9.85546875" style="2" customWidth="1"/>
    <col min="21" max="16384" width="9.140625" style="2"/>
  </cols>
  <sheetData>
    <row r="1" spans="1:18" s="1" customFormat="1" ht="16.5" customHeight="1">
      <c r="A1" s="481"/>
      <c r="B1" s="480"/>
      <c r="C1" s="773" t="s">
        <v>40</v>
      </c>
      <c r="D1" s="773"/>
      <c r="E1" s="482"/>
      <c r="F1" s="482"/>
      <c r="G1" s="482"/>
      <c r="H1" s="482"/>
      <c r="K1" s="2"/>
      <c r="L1" s="2"/>
      <c r="M1" s="2"/>
      <c r="N1" s="2"/>
      <c r="O1" s="2"/>
      <c r="P1" s="2"/>
      <c r="Q1" s="2"/>
    </row>
    <row r="2" spans="1:18" s="1" customFormat="1" ht="18" customHeight="1">
      <c r="A2" s="481"/>
      <c r="B2" s="480"/>
      <c r="C2" s="773"/>
      <c r="D2" s="773"/>
      <c r="E2" s="482"/>
      <c r="F2" s="483"/>
      <c r="G2" s="482"/>
      <c r="H2" s="482"/>
      <c r="K2" s="552"/>
    </row>
    <row r="3" spans="1:18" ht="14.1" customHeight="1" thickBot="1">
      <c r="A3" s="481"/>
      <c r="B3" s="484"/>
      <c r="C3" s="485"/>
      <c r="D3" s="482"/>
      <c r="E3" s="482"/>
      <c r="F3" s="482"/>
      <c r="G3" s="482"/>
      <c r="H3" s="482"/>
      <c r="Q3" s="1"/>
    </row>
    <row r="4" spans="1:18" ht="14.1" customHeight="1" thickBot="1">
      <c r="A4" s="486"/>
      <c r="B4" s="484"/>
      <c r="C4" s="485"/>
      <c r="D4" s="6">
        <v>2017</v>
      </c>
      <c r="E4" s="487">
        <v>2018</v>
      </c>
      <c r="F4" s="487">
        <v>2019</v>
      </c>
      <c r="G4" s="6">
        <v>2020</v>
      </c>
      <c r="H4" s="6">
        <v>2021</v>
      </c>
      <c r="I4" s="553"/>
      <c r="J4" s="809"/>
      <c r="K4" s="810"/>
      <c r="L4" s="6">
        <v>2017</v>
      </c>
      <c r="M4" s="487">
        <v>2018</v>
      </c>
      <c r="N4" s="487">
        <v>2019</v>
      </c>
      <c r="O4" s="487">
        <v>2020</v>
      </c>
      <c r="P4" s="487">
        <v>2021</v>
      </c>
      <c r="R4" s="298"/>
    </row>
    <row r="5" spans="1:18" ht="14.25" customHeight="1" thickBot="1">
      <c r="A5" s="481"/>
      <c r="C5" s="488"/>
      <c r="D5" s="488"/>
      <c r="E5" s="488"/>
      <c r="F5" s="488"/>
      <c r="G5" s="488"/>
      <c r="H5" s="488"/>
      <c r="Q5" s="298"/>
    </row>
    <row r="6" spans="1:18" ht="15" customHeight="1">
      <c r="A6" s="489"/>
      <c r="B6" s="298"/>
      <c r="C6" s="777" t="s">
        <v>41</v>
      </c>
      <c r="D6" s="785">
        <v>98</v>
      </c>
      <c r="E6" s="785">
        <v>94</v>
      </c>
      <c r="F6" s="785">
        <f>F8+F24</f>
        <v>93</v>
      </c>
      <c r="G6" s="785">
        <f>G8+G24</f>
        <v>95</v>
      </c>
      <c r="H6" s="785">
        <f>H8+H24</f>
        <v>91</v>
      </c>
      <c r="K6" s="788" t="s">
        <v>279</v>
      </c>
      <c r="L6" s="527">
        <f t="shared" ref="L6:O6" si="0">L9+L15+L20</f>
        <v>288417.20000000007</v>
      </c>
      <c r="M6" s="527">
        <f t="shared" si="0"/>
        <v>292816.7</v>
      </c>
      <c r="N6" s="527">
        <f t="shared" si="0"/>
        <v>330702.19999999995</v>
      </c>
      <c r="O6" s="527">
        <f t="shared" si="0"/>
        <v>306876.60000000003</v>
      </c>
      <c r="P6" s="690">
        <f t="shared" ref="P6" si="1">P9+P15+P20</f>
        <v>333090.59999999998</v>
      </c>
      <c r="R6" s="442"/>
    </row>
    <row r="7" spans="1:18" ht="14.25" customHeight="1">
      <c r="A7" s="490"/>
      <c r="C7" s="778"/>
      <c r="D7" s="786"/>
      <c r="E7" s="786"/>
      <c r="F7" s="786"/>
      <c r="G7" s="786"/>
      <c r="H7" s="786"/>
      <c r="K7" s="789"/>
      <c r="L7" s="529"/>
      <c r="M7" s="529"/>
      <c r="N7" s="529"/>
      <c r="O7" s="529"/>
      <c r="P7" s="691"/>
      <c r="Q7" s="442"/>
      <c r="R7" s="393"/>
    </row>
    <row r="8" spans="1:18" ht="15.75" customHeight="1">
      <c r="A8" s="490"/>
      <c r="B8" s="348"/>
      <c r="C8" s="779" t="s">
        <v>42</v>
      </c>
      <c r="D8" s="782">
        <v>97</v>
      </c>
      <c r="E8" s="782">
        <v>93</v>
      </c>
      <c r="F8" s="782">
        <f>F10+F14+F19</f>
        <v>92</v>
      </c>
      <c r="G8" s="782">
        <f>G10+G14+G19</f>
        <v>94</v>
      </c>
      <c r="H8" s="787">
        <f>H10+H14+H19</f>
        <v>90</v>
      </c>
      <c r="K8" s="554"/>
      <c r="L8" s="555"/>
      <c r="M8" s="555"/>
      <c r="N8" s="556"/>
      <c r="O8" s="556"/>
      <c r="P8" s="557"/>
      <c r="Q8" s="393"/>
      <c r="R8" s="393"/>
    </row>
    <row r="9" spans="1:18" ht="13.5" customHeight="1">
      <c r="A9" s="489"/>
      <c r="B9" s="491"/>
      <c r="C9" s="779"/>
      <c r="D9" s="782"/>
      <c r="E9" s="782"/>
      <c r="F9" s="782"/>
      <c r="G9" s="782"/>
      <c r="H9" s="787"/>
      <c r="K9" s="396" t="s">
        <v>43</v>
      </c>
      <c r="L9" s="420">
        <f t="shared" ref="L9:O9" si="2">SUM(L10:L13)</f>
        <v>211996.90000000002</v>
      </c>
      <c r="M9" s="420">
        <f t="shared" si="2"/>
        <v>214283</v>
      </c>
      <c r="N9" s="431">
        <f t="shared" si="2"/>
        <v>243772.59999999998</v>
      </c>
      <c r="O9" s="431">
        <f t="shared" si="2"/>
        <v>210372.6</v>
      </c>
      <c r="P9" s="558">
        <f t="shared" ref="P9" si="3">SUM(P10:P13)</f>
        <v>224430.8</v>
      </c>
      <c r="Q9" s="393"/>
      <c r="R9" s="394"/>
    </row>
    <row r="10" spans="1:18" ht="13.5" customHeight="1">
      <c r="A10" s="490"/>
      <c r="B10" s="491"/>
      <c r="C10" s="492" t="s">
        <v>44</v>
      </c>
      <c r="D10" s="712">
        <v>4</v>
      </c>
      <c r="E10" s="712">
        <v>5</v>
      </c>
      <c r="F10" s="712">
        <f>SUM(F11:F13)</f>
        <v>5</v>
      </c>
      <c r="G10" s="713">
        <f>SUM(G11:G13)</f>
        <v>5</v>
      </c>
      <c r="H10" s="713">
        <f>SUM(H11:H13)</f>
        <v>5</v>
      </c>
      <c r="K10" s="559"/>
      <c r="L10" s="422"/>
      <c r="M10" s="422"/>
      <c r="N10" s="432"/>
      <c r="O10" s="432"/>
      <c r="P10" s="97"/>
      <c r="Q10" s="394"/>
      <c r="R10" s="395"/>
    </row>
    <row r="11" spans="1:18" ht="14.25" customHeight="1">
      <c r="A11" s="490"/>
      <c r="B11" s="348"/>
      <c r="C11" s="493" t="s">
        <v>45</v>
      </c>
      <c r="D11" s="712">
        <v>3</v>
      </c>
      <c r="E11" s="712">
        <v>3</v>
      </c>
      <c r="F11" s="712">
        <v>3</v>
      </c>
      <c r="G11" s="713">
        <v>3</v>
      </c>
      <c r="H11" s="713">
        <v>3</v>
      </c>
      <c r="K11" s="559" t="s">
        <v>46</v>
      </c>
      <c r="L11" s="422">
        <v>76100.800000000003</v>
      </c>
      <c r="M11" s="432">
        <v>82273.2</v>
      </c>
      <c r="N11" s="432">
        <v>78260.3</v>
      </c>
      <c r="O11" s="432">
        <v>63299</v>
      </c>
      <c r="P11" s="97">
        <v>89024.4</v>
      </c>
      <c r="Q11" s="395"/>
      <c r="R11" s="395"/>
    </row>
    <row r="12" spans="1:18" ht="12.75" customHeight="1">
      <c r="A12" s="490"/>
      <c r="B12" s="491"/>
      <c r="C12" s="493" t="s">
        <v>47</v>
      </c>
      <c r="D12" s="714">
        <v>1</v>
      </c>
      <c r="E12" s="714">
        <v>2</v>
      </c>
      <c r="F12" s="714">
        <v>2</v>
      </c>
      <c r="G12" s="715">
        <v>2</v>
      </c>
      <c r="H12" s="715">
        <v>2</v>
      </c>
      <c r="K12" s="559" t="s">
        <v>48</v>
      </c>
      <c r="L12" s="422">
        <v>135896.1</v>
      </c>
      <c r="M12" s="432">
        <v>132009.79999999999</v>
      </c>
      <c r="N12" s="432">
        <v>165512.29999999999</v>
      </c>
      <c r="O12" s="432">
        <v>147073.60000000001</v>
      </c>
      <c r="P12" s="97">
        <v>135406.39999999999</v>
      </c>
      <c r="Q12" s="395"/>
      <c r="R12" s="395"/>
    </row>
    <row r="13" spans="1:18" ht="13.5" customHeight="1">
      <c r="A13" s="494"/>
      <c r="B13" s="491"/>
      <c r="C13" s="19"/>
      <c r="D13" s="716"/>
      <c r="E13" s="716"/>
      <c r="F13" s="714"/>
      <c r="G13" s="715"/>
      <c r="H13" s="715"/>
      <c r="K13" s="559"/>
      <c r="L13" s="422"/>
      <c r="M13" s="422"/>
      <c r="N13" s="432"/>
      <c r="O13" s="432"/>
      <c r="P13" s="97"/>
      <c r="Q13" s="395"/>
      <c r="R13" s="395"/>
    </row>
    <row r="14" spans="1:18" ht="13.5" customHeight="1">
      <c r="A14" s="495"/>
      <c r="B14" s="491"/>
      <c r="C14" s="492" t="s">
        <v>49</v>
      </c>
      <c r="D14" s="712">
        <v>29</v>
      </c>
      <c r="E14" s="712">
        <v>28</v>
      </c>
      <c r="F14" s="712">
        <f>F15+F17</f>
        <v>26</v>
      </c>
      <c r="G14" s="713">
        <f>G15+G17</f>
        <v>28</v>
      </c>
      <c r="H14" s="713">
        <f>H15+H17</f>
        <v>27</v>
      </c>
      <c r="K14" s="559"/>
      <c r="L14" s="422"/>
      <c r="M14" s="422"/>
      <c r="N14" s="432"/>
      <c r="O14" s="432"/>
      <c r="P14" s="97"/>
      <c r="Q14" s="395"/>
      <c r="R14" s="395"/>
    </row>
    <row r="15" spans="1:18" ht="13.5" customHeight="1">
      <c r="A15" s="495"/>
      <c r="B15" s="496"/>
      <c r="C15" s="493" t="s">
        <v>50</v>
      </c>
      <c r="D15" s="714">
        <v>20</v>
      </c>
      <c r="E15" s="714">
        <v>19</v>
      </c>
      <c r="F15" s="714">
        <v>17</v>
      </c>
      <c r="G15" s="715">
        <v>18</v>
      </c>
      <c r="H15" s="715">
        <v>17</v>
      </c>
      <c r="K15" s="396" t="s">
        <v>51</v>
      </c>
      <c r="L15" s="420">
        <f t="shared" ref="L15:O15" si="4">SUM(L17:L18)</f>
        <v>71200.400000000009</v>
      </c>
      <c r="M15" s="420">
        <f t="shared" si="4"/>
        <v>73720.7</v>
      </c>
      <c r="N15" s="431">
        <f t="shared" si="4"/>
        <v>81814.8</v>
      </c>
      <c r="O15" s="431">
        <f t="shared" si="4"/>
        <v>91420.800000000003</v>
      </c>
      <c r="P15" s="558">
        <f t="shared" ref="P15" si="5">SUM(P17:P18)</f>
        <v>103754.2</v>
      </c>
      <c r="Q15" s="395"/>
      <c r="R15" s="394"/>
    </row>
    <row r="16" spans="1:18" ht="13.35" customHeight="1">
      <c r="A16" s="494"/>
      <c r="B16" s="497"/>
      <c r="C16" s="498" t="s">
        <v>52</v>
      </c>
      <c r="D16" s="717">
        <v>2</v>
      </c>
      <c r="E16" s="717">
        <v>2</v>
      </c>
      <c r="F16" s="717">
        <v>1</v>
      </c>
      <c r="G16" s="718">
        <v>1</v>
      </c>
      <c r="H16" s="718">
        <v>1</v>
      </c>
      <c r="K16" s="559"/>
      <c r="L16" s="422"/>
      <c r="M16" s="422"/>
      <c r="N16" s="432"/>
      <c r="O16" s="432"/>
      <c r="P16" s="97"/>
      <c r="Q16" s="394"/>
      <c r="R16" s="395"/>
    </row>
    <row r="17" spans="1:20" ht="13.35" customHeight="1">
      <c r="A17" s="495"/>
      <c r="B17" s="497"/>
      <c r="C17" s="493" t="s">
        <v>47</v>
      </c>
      <c r="D17" s="714">
        <v>9</v>
      </c>
      <c r="E17" s="714">
        <v>9</v>
      </c>
      <c r="F17" s="714">
        <v>9</v>
      </c>
      <c r="G17" s="715">
        <v>10</v>
      </c>
      <c r="H17" s="715">
        <v>10</v>
      </c>
      <c r="K17" s="559" t="s">
        <v>46</v>
      </c>
      <c r="L17" s="285">
        <v>59397.3</v>
      </c>
      <c r="M17" s="295">
        <v>61737.7</v>
      </c>
      <c r="N17" s="295">
        <v>71071.3</v>
      </c>
      <c r="O17" s="295">
        <v>77450.3</v>
      </c>
      <c r="P17" s="49">
        <v>87703</v>
      </c>
      <c r="Q17" s="395"/>
      <c r="R17" s="395"/>
    </row>
    <row r="18" spans="1:20" ht="13.35" customHeight="1">
      <c r="A18" s="494"/>
      <c r="B18" s="496"/>
      <c r="C18" s="499"/>
      <c r="D18" s="716"/>
      <c r="E18" s="716"/>
      <c r="F18" s="716"/>
      <c r="G18" s="719"/>
      <c r="H18" s="719"/>
      <c r="K18" s="559" t="s">
        <v>48</v>
      </c>
      <c r="L18" s="285">
        <v>11803.1</v>
      </c>
      <c r="M18" s="295">
        <v>11983</v>
      </c>
      <c r="N18" s="295">
        <v>10743.5</v>
      </c>
      <c r="O18" s="295">
        <v>13970.5</v>
      </c>
      <c r="P18" s="49">
        <v>16051.2</v>
      </c>
      <c r="Q18" s="395"/>
      <c r="R18" s="395"/>
      <c r="S18" s="577"/>
    </row>
    <row r="19" spans="1:20" ht="15.75" customHeight="1">
      <c r="A19" s="494"/>
      <c r="B19" s="497"/>
      <c r="C19" s="492" t="s">
        <v>53</v>
      </c>
      <c r="D19" s="712">
        <v>64</v>
      </c>
      <c r="E19" s="712">
        <v>60</v>
      </c>
      <c r="F19" s="712">
        <f>F20+F22</f>
        <v>61</v>
      </c>
      <c r="G19" s="713">
        <f>G20+G22</f>
        <v>61</v>
      </c>
      <c r="H19" s="713">
        <f>H20+H22</f>
        <v>58</v>
      </c>
      <c r="K19" s="261"/>
      <c r="L19" s="285"/>
      <c r="M19" s="285"/>
      <c r="N19" s="295"/>
      <c r="O19" s="295"/>
      <c r="P19" s="49"/>
      <c r="Q19" s="395"/>
      <c r="R19" s="395"/>
    </row>
    <row r="20" spans="1:20" ht="12.75" customHeight="1">
      <c r="A20" s="500"/>
      <c r="B20" s="496"/>
      <c r="C20" s="493" t="s">
        <v>50</v>
      </c>
      <c r="D20" s="720">
        <v>53</v>
      </c>
      <c r="E20" s="720">
        <v>49</v>
      </c>
      <c r="F20" s="726">
        <v>50</v>
      </c>
      <c r="G20" s="727">
        <v>50</v>
      </c>
      <c r="H20" s="727">
        <v>47</v>
      </c>
      <c r="K20" s="396" t="s">
        <v>54</v>
      </c>
      <c r="L20" s="560">
        <f t="shared" ref="L20:O20" si="6">SUM(L21:L24)</f>
        <v>5219.8999999999996</v>
      </c>
      <c r="M20" s="560">
        <f t="shared" si="6"/>
        <v>4813</v>
      </c>
      <c r="N20" s="561">
        <f t="shared" si="6"/>
        <v>5114.8</v>
      </c>
      <c r="O20" s="561">
        <f t="shared" si="6"/>
        <v>5083.2</v>
      </c>
      <c r="P20" s="562">
        <f t="shared" ref="P20" si="7">SUM(P21:P24)</f>
        <v>4905.6000000000004</v>
      </c>
      <c r="Q20" s="395"/>
      <c r="R20" s="395"/>
    </row>
    <row r="21" spans="1:20" ht="12" customHeight="1">
      <c r="A21" s="501"/>
      <c r="B21" s="496"/>
      <c r="C21" s="498" t="s">
        <v>52</v>
      </c>
      <c r="D21" s="721">
        <v>6</v>
      </c>
      <c r="E21" s="721">
        <v>6</v>
      </c>
      <c r="F21" s="721">
        <v>7</v>
      </c>
      <c r="G21" s="722">
        <v>7</v>
      </c>
      <c r="H21" s="722">
        <v>6</v>
      </c>
      <c r="K21" s="559"/>
      <c r="L21" s="285"/>
      <c r="M21" s="285"/>
      <c r="N21" s="295"/>
      <c r="O21" s="295"/>
      <c r="P21" s="49"/>
      <c r="Q21" s="395"/>
      <c r="R21" s="394"/>
      <c r="T21" s="577" t="s">
        <v>55</v>
      </c>
    </row>
    <row r="22" spans="1:20" ht="13.35" customHeight="1">
      <c r="A22" s="501"/>
      <c r="B22" s="502"/>
      <c r="C22" s="493" t="s">
        <v>47</v>
      </c>
      <c r="D22" s="720">
        <v>11</v>
      </c>
      <c r="E22" s="720">
        <v>11</v>
      </c>
      <c r="F22" s="720">
        <v>11</v>
      </c>
      <c r="G22" s="723">
        <v>11</v>
      </c>
      <c r="H22" s="723">
        <v>11</v>
      </c>
      <c r="K22" s="559" t="s">
        <v>46</v>
      </c>
      <c r="L22" s="285">
        <v>5219.8999999999996</v>
      </c>
      <c r="M22" s="295">
        <v>4813</v>
      </c>
      <c r="N22" s="694">
        <v>5114.8</v>
      </c>
      <c r="O22" s="285">
        <v>5083.2</v>
      </c>
      <c r="P22" s="286">
        <v>4905.6000000000004</v>
      </c>
      <c r="Q22" s="394"/>
      <c r="R22" s="395"/>
    </row>
    <row r="23" spans="1:20" ht="12" customHeight="1" thickBot="1">
      <c r="A23" s="501"/>
      <c r="B23" s="503"/>
      <c r="C23" s="499"/>
      <c r="D23" s="716"/>
      <c r="E23" s="716"/>
      <c r="F23" s="716"/>
      <c r="G23" s="719"/>
      <c r="H23" s="719"/>
      <c r="K23" s="563"/>
      <c r="L23" s="466"/>
      <c r="M23" s="466"/>
      <c r="N23" s="474"/>
      <c r="O23" s="474"/>
      <c r="P23" s="100"/>
      <c r="Q23" s="395"/>
      <c r="R23" s="411"/>
    </row>
    <row r="24" spans="1:20" ht="12" customHeight="1">
      <c r="A24" s="501"/>
      <c r="B24" s="503"/>
      <c r="C24" s="504" t="s">
        <v>56</v>
      </c>
      <c r="D24" s="712">
        <v>1</v>
      </c>
      <c r="E24" s="712">
        <v>1</v>
      </c>
      <c r="F24" s="712">
        <f>F25</f>
        <v>1</v>
      </c>
      <c r="G24" s="713">
        <f>G25</f>
        <v>1</v>
      </c>
      <c r="H24" s="713">
        <f>H25</f>
        <v>1</v>
      </c>
      <c r="K24" s="564"/>
      <c r="L24" s="394"/>
      <c r="M24" s="394"/>
      <c r="N24" s="394"/>
      <c r="O24" s="394"/>
      <c r="P24" s="394"/>
      <c r="Q24" s="411"/>
      <c r="R24" s="412"/>
    </row>
    <row r="25" spans="1:20" ht="13.35" customHeight="1">
      <c r="A25" s="501"/>
      <c r="B25" s="503"/>
      <c r="C25" s="19" t="s">
        <v>57</v>
      </c>
      <c r="D25" s="714">
        <v>1</v>
      </c>
      <c r="E25" s="714">
        <v>1</v>
      </c>
      <c r="F25" s="714">
        <v>1</v>
      </c>
      <c r="G25" s="715">
        <v>1</v>
      </c>
      <c r="H25" s="715">
        <v>1</v>
      </c>
      <c r="K25" s="412"/>
      <c r="L25" s="565"/>
      <c r="M25" s="565"/>
      <c r="N25" s="565"/>
      <c r="O25" s="565"/>
      <c r="P25" s="394"/>
      <c r="Q25" s="412"/>
      <c r="R25" s="442"/>
    </row>
    <row r="26" spans="1:20" ht="13.35" customHeight="1" thickBot="1">
      <c r="A26" s="505"/>
      <c r="B26" s="503"/>
      <c r="C26" s="506"/>
      <c r="D26" s="724"/>
      <c r="E26" s="724"/>
      <c r="F26" s="724"/>
      <c r="G26" s="725"/>
      <c r="H26" s="725"/>
      <c r="K26" s="412"/>
      <c r="L26" s="412"/>
      <c r="M26" s="412"/>
      <c r="N26" s="412"/>
      <c r="O26" s="412"/>
      <c r="P26" s="412"/>
      <c r="Q26" s="442"/>
      <c r="R26" s="442"/>
    </row>
    <row r="27" spans="1:20" ht="13.35" customHeight="1">
      <c r="A27" s="505"/>
      <c r="B27" s="503"/>
      <c r="K27" s="788" t="s">
        <v>280</v>
      </c>
      <c r="L27" s="791">
        <f t="shared" ref="L27:O27" si="8">L29+L41+L51</f>
        <v>1377244.3</v>
      </c>
      <c r="M27" s="807">
        <f t="shared" si="8"/>
        <v>1308349</v>
      </c>
      <c r="N27" s="807">
        <f t="shared" si="8"/>
        <v>1491440.0999999999</v>
      </c>
      <c r="O27" s="807">
        <f t="shared" si="8"/>
        <v>1601711.6</v>
      </c>
      <c r="P27" s="803">
        <f t="shared" ref="P27" si="9">P29+P41+P51</f>
        <v>1730677.7000000002</v>
      </c>
      <c r="Q27" s="442"/>
      <c r="R27" s="442"/>
    </row>
    <row r="28" spans="1:20" ht="13.5" customHeight="1" thickBot="1">
      <c r="A28" s="505"/>
      <c r="B28" s="503"/>
      <c r="C28" s="507"/>
      <c r="D28" s="508"/>
      <c r="E28" s="508"/>
      <c r="F28" s="508"/>
      <c r="G28" s="508"/>
      <c r="H28" s="508"/>
      <c r="K28" s="789"/>
      <c r="L28" s="792"/>
      <c r="M28" s="808"/>
      <c r="N28" s="808"/>
      <c r="O28" s="808"/>
      <c r="P28" s="804"/>
      <c r="Q28" s="442"/>
      <c r="R28" s="413"/>
    </row>
    <row r="29" spans="1:20" ht="12" customHeight="1">
      <c r="A29" s="486"/>
      <c r="B29" s="509"/>
      <c r="C29" s="797" t="s">
        <v>58</v>
      </c>
      <c r="D29" s="798"/>
      <c r="E29" s="798"/>
      <c r="F29" s="798"/>
      <c r="G29" s="798"/>
      <c r="H29" s="799"/>
      <c r="K29" s="796" t="s">
        <v>59</v>
      </c>
      <c r="L29" s="793">
        <f t="shared" ref="L29:O29" si="10">+L31+L35</f>
        <v>1281152.3999999999</v>
      </c>
      <c r="M29" s="793">
        <f t="shared" si="10"/>
        <v>1208436.8999999999</v>
      </c>
      <c r="N29" s="793">
        <f t="shared" si="10"/>
        <v>1379316.4</v>
      </c>
      <c r="O29" s="793">
        <f t="shared" si="10"/>
        <v>1482286.8</v>
      </c>
      <c r="P29" s="805">
        <f t="shared" ref="P29" si="11">+P31+P35</f>
        <v>1596745.1</v>
      </c>
      <c r="Q29" s="413"/>
      <c r="R29" s="413"/>
    </row>
    <row r="30" spans="1:20" ht="13.35" customHeight="1" thickBot="1">
      <c r="A30" s="481"/>
      <c r="B30" s="509"/>
      <c r="C30" s="800"/>
      <c r="D30" s="801"/>
      <c r="E30" s="801"/>
      <c r="F30" s="801"/>
      <c r="G30" s="801"/>
      <c r="H30" s="802"/>
      <c r="K30" s="796"/>
      <c r="L30" s="794"/>
      <c r="M30" s="794"/>
      <c r="N30" s="794"/>
      <c r="O30" s="794"/>
      <c r="P30" s="806"/>
      <c r="Q30" s="413"/>
      <c r="R30" s="395"/>
    </row>
    <row r="31" spans="1:20" ht="12.75" customHeight="1">
      <c r="A31" s="510"/>
      <c r="B31" s="509"/>
      <c r="C31" s="511" t="s">
        <v>60</v>
      </c>
      <c r="D31" s="512">
        <v>45662</v>
      </c>
      <c r="E31" s="512">
        <v>58687</v>
      </c>
      <c r="F31" s="513">
        <v>76969</v>
      </c>
      <c r="G31" s="514">
        <v>108729</v>
      </c>
      <c r="H31" s="514">
        <v>131875</v>
      </c>
      <c r="K31" s="396" t="s">
        <v>61</v>
      </c>
      <c r="L31" s="422">
        <v>396037.2</v>
      </c>
      <c r="M31" s="422">
        <v>392237.1</v>
      </c>
      <c r="N31" s="422">
        <v>424971.4</v>
      </c>
      <c r="O31" s="422">
        <v>457533.4</v>
      </c>
      <c r="P31" s="97">
        <v>512818.4</v>
      </c>
      <c r="Q31" s="395"/>
      <c r="R31" s="395"/>
    </row>
    <row r="32" spans="1:20" ht="15" customHeight="1">
      <c r="A32" s="495"/>
      <c r="B32" s="298"/>
      <c r="C32" s="515" t="s">
        <v>62</v>
      </c>
      <c r="D32" s="516">
        <v>62</v>
      </c>
      <c r="E32" s="516">
        <v>116</v>
      </c>
      <c r="F32" s="517">
        <v>152</v>
      </c>
      <c r="G32" s="518">
        <v>158</v>
      </c>
      <c r="H32" s="518">
        <v>209</v>
      </c>
      <c r="K32" s="401" t="s">
        <v>63</v>
      </c>
      <c r="L32" s="422">
        <v>74307.100000000006</v>
      </c>
      <c r="M32" s="422">
        <v>72848.399999999994</v>
      </c>
      <c r="N32" s="422">
        <v>91833.2</v>
      </c>
      <c r="O32" s="422">
        <v>110941.6</v>
      </c>
      <c r="P32" s="97">
        <v>115347</v>
      </c>
      <c r="Q32" s="395"/>
      <c r="R32" s="416"/>
    </row>
    <row r="33" spans="1:19" ht="13.35" customHeight="1">
      <c r="A33" s="495"/>
      <c r="C33" s="515" t="s">
        <v>64</v>
      </c>
      <c r="D33" s="516">
        <v>40254</v>
      </c>
      <c r="E33" s="516">
        <v>54310</v>
      </c>
      <c r="F33" s="517">
        <v>79515</v>
      </c>
      <c r="G33" s="518">
        <v>112096</v>
      </c>
      <c r="H33" s="518">
        <v>128726</v>
      </c>
      <c r="K33" s="406" t="s">
        <v>65</v>
      </c>
      <c r="L33" s="566">
        <f t="shared" ref="L33:O33" si="12">(L32/L$29)</f>
        <v>5.800020356672634E-2</v>
      </c>
      <c r="M33" s="566">
        <f t="shared" si="12"/>
        <v>6.0283164143696708E-2</v>
      </c>
      <c r="N33" s="566">
        <f t="shared" si="12"/>
        <v>6.6578777719165816E-2</v>
      </c>
      <c r="O33" s="566">
        <f t="shared" si="12"/>
        <v>7.4844895063492442E-2</v>
      </c>
      <c r="P33" s="567">
        <f t="shared" ref="P33" si="13">(P32/P$29)</f>
        <v>7.223883135761619E-2</v>
      </c>
      <c r="Q33" s="416"/>
      <c r="R33" s="416"/>
    </row>
    <row r="34" spans="1:19" ht="13.35" customHeight="1">
      <c r="A34" s="495"/>
      <c r="B34" s="519"/>
      <c r="C34" s="515" t="s">
        <v>66</v>
      </c>
      <c r="D34" s="516">
        <v>65</v>
      </c>
      <c r="E34" s="516">
        <v>68</v>
      </c>
      <c r="F34" s="517">
        <v>67</v>
      </c>
      <c r="G34" s="518">
        <v>66</v>
      </c>
      <c r="H34" s="518">
        <v>65</v>
      </c>
      <c r="K34" s="401"/>
      <c r="L34" s="568"/>
      <c r="M34" s="568"/>
      <c r="N34" s="568"/>
      <c r="O34" s="568"/>
      <c r="P34" s="569"/>
      <c r="Q34" s="416"/>
      <c r="R34" s="419"/>
    </row>
    <row r="35" spans="1:19" ht="14.25" customHeight="1">
      <c r="A35" s="494"/>
      <c r="B35" s="497"/>
      <c r="C35" s="515" t="s">
        <v>67</v>
      </c>
      <c r="D35" s="516">
        <v>20</v>
      </c>
      <c r="E35" s="516">
        <v>21</v>
      </c>
      <c r="F35" s="517">
        <v>20</v>
      </c>
      <c r="G35" s="518">
        <v>20</v>
      </c>
      <c r="H35" s="518">
        <v>19</v>
      </c>
      <c r="K35" s="396" t="s">
        <v>68</v>
      </c>
      <c r="L35" s="422">
        <v>885115.2</v>
      </c>
      <c r="M35" s="422">
        <v>816199.8</v>
      </c>
      <c r="N35" s="422">
        <v>954345</v>
      </c>
      <c r="O35" s="422">
        <v>1024753.4</v>
      </c>
      <c r="P35" s="97">
        <v>1083926.7</v>
      </c>
      <c r="Q35" s="419"/>
      <c r="R35" s="395"/>
    </row>
    <row r="36" spans="1:19" ht="13.35" customHeight="1">
      <c r="A36" s="494"/>
      <c r="B36" s="497"/>
      <c r="C36" s="515" t="s">
        <v>69</v>
      </c>
      <c r="D36" s="517">
        <v>1</v>
      </c>
      <c r="E36" s="517">
        <v>1</v>
      </c>
      <c r="F36" s="517">
        <v>1</v>
      </c>
      <c r="G36" s="518">
        <v>1</v>
      </c>
      <c r="H36" s="518">
        <v>1</v>
      </c>
      <c r="K36" s="401" t="s">
        <v>63</v>
      </c>
      <c r="L36" s="422">
        <v>277053.3</v>
      </c>
      <c r="M36" s="422">
        <v>239859.9</v>
      </c>
      <c r="N36" s="422">
        <v>284524.09999999998</v>
      </c>
      <c r="O36" s="422">
        <v>302474.2</v>
      </c>
      <c r="P36" s="97">
        <v>241364.3</v>
      </c>
      <c r="Q36" s="395"/>
      <c r="R36" s="395"/>
    </row>
    <row r="37" spans="1:19" ht="13.35" customHeight="1">
      <c r="A37" s="494"/>
      <c r="B37" s="497"/>
      <c r="C37" s="515" t="s">
        <v>70</v>
      </c>
      <c r="D37" s="517">
        <v>52</v>
      </c>
      <c r="E37" s="517">
        <v>53</v>
      </c>
      <c r="F37" s="517">
        <v>43</v>
      </c>
      <c r="G37" s="518">
        <v>42</v>
      </c>
      <c r="H37" s="518">
        <v>42</v>
      </c>
      <c r="K37" s="406" t="s">
        <v>65</v>
      </c>
      <c r="L37" s="566">
        <f>(L36/L$29)</f>
        <v>0.21625319517022332</v>
      </c>
      <c r="M37" s="566">
        <f>(M36/M$29)</f>
        <v>0.19848773237560025</v>
      </c>
      <c r="N37" s="566">
        <f>(N36/N$29)</f>
        <v>0.20627906693489614</v>
      </c>
      <c r="O37" s="566">
        <f>(O36/O$29)</f>
        <v>0.20405916048095415</v>
      </c>
      <c r="P37" s="567">
        <f>(P36/P$29)</f>
        <v>0.15116019457332291</v>
      </c>
      <c r="Q37" s="395"/>
      <c r="R37" s="416"/>
    </row>
    <row r="38" spans="1:19" ht="13.35" customHeight="1">
      <c r="A38" s="494"/>
      <c r="B38" s="496"/>
      <c r="C38" s="515" t="s">
        <v>71</v>
      </c>
      <c r="D38" s="516">
        <v>57</v>
      </c>
      <c r="E38" s="517">
        <v>53</v>
      </c>
      <c r="F38" s="517">
        <v>50</v>
      </c>
      <c r="G38" s="518">
        <v>44</v>
      </c>
      <c r="H38" s="518">
        <v>50</v>
      </c>
      <c r="K38" s="401"/>
      <c r="L38" s="568"/>
      <c r="M38" s="568"/>
      <c r="N38" s="568"/>
      <c r="O38" s="568"/>
      <c r="P38" s="569"/>
      <c r="Q38" s="416"/>
      <c r="R38" s="395"/>
    </row>
    <row r="39" spans="1:19" ht="13.35" customHeight="1">
      <c r="A39" s="505"/>
      <c r="B39" s="496"/>
      <c r="C39" s="515" t="s">
        <v>72</v>
      </c>
      <c r="D39" s="517">
        <v>44</v>
      </c>
      <c r="E39" s="517">
        <v>42</v>
      </c>
      <c r="F39" s="517">
        <v>44</v>
      </c>
      <c r="G39" s="520" t="s">
        <v>73</v>
      </c>
      <c r="H39" s="520" t="s">
        <v>73</v>
      </c>
      <c r="K39" s="396"/>
      <c r="L39" s="422"/>
      <c r="M39" s="422"/>
      <c r="N39" s="422"/>
      <c r="O39" s="422"/>
      <c r="P39" s="97"/>
      <c r="Q39" s="395"/>
      <c r="R39" s="395"/>
    </row>
    <row r="40" spans="1:19" ht="12.75" customHeight="1">
      <c r="A40" s="505"/>
      <c r="B40" s="509"/>
      <c r="C40" s="521" t="s">
        <v>74</v>
      </c>
      <c r="D40" s="516">
        <v>71</v>
      </c>
      <c r="E40" s="516">
        <v>73</v>
      </c>
      <c r="F40" s="517">
        <v>74</v>
      </c>
      <c r="G40" s="518">
        <v>76</v>
      </c>
      <c r="H40" s="518">
        <v>74</v>
      </c>
      <c r="K40" s="401"/>
      <c r="L40" s="570"/>
      <c r="M40" s="570"/>
      <c r="N40" s="570"/>
      <c r="O40" s="570"/>
      <c r="P40" s="571"/>
      <c r="Q40" s="395"/>
      <c r="R40" s="416"/>
    </row>
    <row r="41" spans="1:19" ht="12.75" customHeight="1" thickBot="1">
      <c r="A41" s="505"/>
      <c r="B41" s="509"/>
      <c r="C41" s="522" t="s">
        <v>75</v>
      </c>
      <c r="D41" s="523">
        <v>398</v>
      </c>
      <c r="E41" s="523">
        <v>391</v>
      </c>
      <c r="F41" s="524">
        <v>408</v>
      </c>
      <c r="G41" s="525">
        <v>350</v>
      </c>
      <c r="H41" s="525">
        <v>390</v>
      </c>
      <c r="K41" s="796" t="s">
        <v>76</v>
      </c>
      <c r="L41" s="751">
        <f t="shared" ref="L41:O41" si="14">L43+L47</f>
        <v>88441.600000000006</v>
      </c>
      <c r="M41" s="751">
        <f t="shared" si="14"/>
        <v>92292.5</v>
      </c>
      <c r="N41" s="751">
        <f t="shared" si="14"/>
        <v>104030.5</v>
      </c>
      <c r="O41" s="751">
        <f t="shared" si="14"/>
        <v>110833</v>
      </c>
      <c r="P41" s="749">
        <f>P43+P47</f>
        <v>125235.5</v>
      </c>
      <c r="Q41" s="416"/>
      <c r="R41" s="413"/>
    </row>
    <row r="42" spans="1:19" ht="12" customHeight="1">
      <c r="A42" s="505"/>
      <c r="B42" s="509"/>
      <c r="C42" s="526"/>
      <c r="D42" s="134"/>
      <c r="E42" s="134"/>
      <c r="F42" s="134"/>
      <c r="G42" s="134"/>
      <c r="H42" s="134"/>
      <c r="K42" s="796"/>
      <c r="L42" s="752"/>
      <c r="M42" s="752"/>
      <c r="N42" s="752"/>
      <c r="O42" s="752"/>
      <c r="P42" s="750"/>
      <c r="Q42" s="413"/>
      <c r="R42" s="413"/>
    </row>
    <row r="43" spans="1:19" ht="13.35" customHeight="1" thickBot="1">
      <c r="A43" s="505"/>
      <c r="B43" s="509"/>
      <c r="C43" s="526"/>
      <c r="D43" s="134"/>
      <c r="E43" s="134"/>
      <c r="F43" s="134"/>
      <c r="G43" s="134"/>
      <c r="H43" s="134"/>
      <c r="K43" s="396" t="s">
        <v>61</v>
      </c>
      <c r="L43" s="285">
        <v>70959.5</v>
      </c>
      <c r="M43" s="285">
        <v>75670.600000000006</v>
      </c>
      <c r="N43" s="285">
        <v>85728.6</v>
      </c>
      <c r="O43" s="285">
        <v>90713.9</v>
      </c>
      <c r="P43" s="49">
        <v>104484.3</v>
      </c>
      <c r="Q43" s="413"/>
      <c r="R43" s="413"/>
      <c r="S43" s="578"/>
    </row>
    <row r="44" spans="1:19" ht="13.35" customHeight="1">
      <c r="A44" s="505"/>
      <c r="B44" s="509"/>
      <c r="C44" s="780" t="s">
        <v>77</v>
      </c>
      <c r="D44" s="783">
        <f t="shared" ref="D44:G44" si="15">D47+D53+D58</f>
        <v>1495228.9</v>
      </c>
      <c r="E44" s="783">
        <f t="shared" si="15"/>
        <v>1487294.5999999999</v>
      </c>
      <c r="F44" s="783">
        <f t="shared" si="15"/>
        <v>1681385.4</v>
      </c>
      <c r="G44" s="783">
        <f t="shared" si="15"/>
        <v>1812088.8</v>
      </c>
      <c r="H44" s="783">
        <f t="shared" ref="H44" si="16">H47+H53+H58</f>
        <v>1964147.0999999999</v>
      </c>
      <c r="K44" s="401" t="s">
        <v>63</v>
      </c>
      <c r="L44" s="285">
        <v>19067.900000000001</v>
      </c>
      <c r="M44" s="285">
        <v>20951.7</v>
      </c>
      <c r="N44" s="285">
        <v>26430.2</v>
      </c>
      <c r="O44" s="285">
        <v>30206.1</v>
      </c>
      <c r="P44" s="49">
        <v>34498</v>
      </c>
      <c r="Q44" s="413"/>
      <c r="R44" s="395"/>
    </row>
    <row r="45" spans="1:19" ht="12" customHeight="1">
      <c r="A45" s="528"/>
      <c r="B45" s="509"/>
      <c r="C45" s="781"/>
      <c r="D45" s="784"/>
      <c r="E45" s="784"/>
      <c r="F45" s="784"/>
      <c r="G45" s="784"/>
      <c r="H45" s="784"/>
      <c r="K45" s="401" t="s">
        <v>281</v>
      </c>
      <c r="L45" s="572">
        <f t="shared" ref="L45:O45" si="17">(L44/L$41)</f>
        <v>0.21559876800057892</v>
      </c>
      <c r="M45" s="572">
        <f t="shared" si="17"/>
        <v>0.22701411273938837</v>
      </c>
      <c r="N45" s="572">
        <f t="shared" si="17"/>
        <v>0.25406202988546628</v>
      </c>
      <c r="O45" s="572">
        <f t="shared" si="17"/>
        <v>0.27253706026183538</v>
      </c>
      <c r="P45" s="753">
        <f>(P44/P$41)</f>
        <v>0.27546502389498184</v>
      </c>
      <c r="Q45" s="395"/>
      <c r="R45" s="395"/>
    </row>
    <row r="46" spans="1:19" ht="13.35" customHeight="1">
      <c r="A46" s="528"/>
      <c r="B46" s="530"/>
      <c r="C46" s="531"/>
      <c r="D46" s="532"/>
      <c r="E46" s="533"/>
      <c r="F46" s="533"/>
      <c r="G46" s="533"/>
      <c r="H46" s="533"/>
      <c r="K46" s="401"/>
      <c r="L46" s="573"/>
      <c r="M46" s="573"/>
      <c r="N46" s="573"/>
      <c r="O46" s="573"/>
      <c r="P46" s="574"/>
      <c r="Q46" s="395"/>
      <c r="R46" s="416"/>
    </row>
    <row r="47" spans="1:19" ht="13.35" customHeight="1">
      <c r="A47" s="528"/>
      <c r="B47" s="530"/>
      <c r="C47" s="534" t="s">
        <v>49</v>
      </c>
      <c r="D47" s="535">
        <f t="shared" ref="D47:G47" si="18">D48+D50</f>
        <v>1273280</v>
      </c>
      <c r="E47" s="536">
        <f t="shared" si="18"/>
        <v>1254164.7</v>
      </c>
      <c r="F47" s="536">
        <f t="shared" si="18"/>
        <v>1423485.7</v>
      </c>
      <c r="G47" s="536">
        <f t="shared" si="18"/>
        <v>1532167.5</v>
      </c>
      <c r="H47" s="536">
        <f t="shared" ref="H47" si="19">H48+H50</f>
        <v>1643596.7999999998</v>
      </c>
      <c r="K47" s="396" t="s">
        <v>68</v>
      </c>
      <c r="L47" s="285">
        <v>17482.099999999999</v>
      </c>
      <c r="M47" s="285">
        <v>16621.900000000001</v>
      </c>
      <c r="N47" s="285">
        <v>18301.900000000001</v>
      </c>
      <c r="O47" s="285">
        <v>20119.099999999999</v>
      </c>
      <c r="P47" s="49">
        <v>20751.2</v>
      </c>
      <c r="Q47" s="416"/>
      <c r="R47" s="416"/>
    </row>
    <row r="48" spans="1:19" ht="13.35" customHeight="1">
      <c r="A48" s="528"/>
      <c r="B48" s="530"/>
      <c r="C48" s="537" t="s">
        <v>78</v>
      </c>
      <c r="D48" s="538">
        <v>405387.4</v>
      </c>
      <c r="E48" s="64">
        <v>409098.1</v>
      </c>
      <c r="F48" s="64">
        <v>445830.2</v>
      </c>
      <c r="G48" s="64">
        <v>482910.9</v>
      </c>
      <c r="H48" s="64">
        <v>537055.1</v>
      </c>
      <c r="K48" s="401" t="s">
        <v>63</v>
      </c>
      <c r="L48" s="285">
        <v>10537.4</v>
      </c>
      <c r="M48" s="285">
        <v>9650</v>
      </c>
      <c r="N48" s="285">
        <v>8824.6</v>
      </c>
      <c r="O48" s="285">
        <v>11569.4</v>
      </c>
      <c r="P48" s="49">
        <v>12521.7</v>
      </c>
      <c r="Q48" s="416"/>
      <c r="R48" s="419"/>
    </row>
    <row r="49" spans="1:20" ht="13.35" customHeight="1">
      <c r="A49" s="539"/>
      <c r="B49" s="509"/>
      <c r="C49" s="540" t="s">
        <v>79</v>
      </c>
      <c r="D49" s="541">
        <v>163929.29999999999</v>
      </c>
      <c r="E49" s="71">
        <v>172274.2</v>
      </c>
      <c r="F49" s="71">
        <v>195055.8</v>
      </c>
      <c r="G49" s="71">
        <v>214279.6</v>
      </c>
      <c r="H49" s="71">
        <v>257847.1</v>
      </c>
      <c r="K49" s="401" t="s">
        <v>281</v>
      </c>
      <c r="L49" s="572">
        <f t="shared" ref="L49:O49" si="20">(L48/L41)</f>
        <v>0.11914528909472465</v>
      </c>
      <c r="M49" s="572">
        <f t="shared" si="20"/>
        <v>0.10455887531489558</v>
      </c>
      <c r="N49" s="572">
        <f t="shared" si="20"/>
        <v>8.4827045914419336E-2</v>
      </c>
      <c r="O49" s="572">
        <f t="shared" si="20"/>
        <v>0.10438587785226422</v>
      </c>
      <c r="P49" s="753">
        <f>(P48/P41)</f>
        <v>9.998522783076684E-2</v>
      </c>
      <c r="Q49" s="419"/>
      <c r="R49" s="395"/>
    </row>
    <row r="50" spans="1:20" ht="11.25" customHeight="1">
      <c r="A50" s="481"/>
      <c r="B50" s="542"/>
      <c r="C50" s="537" t="s">
        <v>80</v>
      </c>
      <c r="D50" s="538">
        <v>867892.6</v>
      </c>
      <c r="E50" s="64">
        <v>845066.6</v>
      </c>
      <c r="F50" s="64">
        <v>977655.5</v>
      </c>
      <c r="G50" s="64">
        <v>1049256.6000000001</v>
      </c>
      <c r="H50" s="64">
        <v>1106541.7</v>
      </c>
      <c r="K50" s="401"/>
      <c r="L50" s="573"/>
      <c r="M50" s="573"/>
      <c r="N50" s="573"/>
      <c r="O50" s="573"/>
      <c r="P50" s="574"/>
      <c r="Q50" s="395"/>
      <c r="R50" s="395"/>
    </row>
    <row r="51" spans="1:20" ht="13.5" customHeight="1">
      <c r="C51" s="540" t="s">
        <v>79</v>
      </c>
      <c r="D51" s="541">
        <v>432849.6</v>
      </c>
      <c r="E51" s="71">
        <v>441155.8</v>
      </c>
      <c r="F51" s="71">
        <v>495558.8</v>
      </c>
      <c r="G51" s="71">
        <v>538840.4</v>
      </c>
      <c r="H51" s="71">
        <v>634239.30000000005</v>
      </c>
      <c r="K51" s="796" t="s">
        <v>81</v>
      </c>
      <c r="L51" s="575">
        <f>L53</f>
        <v>7650.3</v>
      </c>
      <c r="M51" s="575">
        <f>M53</f>
        <v>7619.6</v>
      </c>
      <c r="N51" s="575">
        <f>N53+N57</f>
        <v>8093.2</v>
      </c>
      <c r="O51" s="575">
        <f>O53+O57</f>
        <v>8591.7999999999993</v>
      </c>
      <c r="P51" s="754">
        <f>P53+P57</f>
        <v>8697.1</v>
      </c>
      <c r="Q51" s="395"/>
      <c r="R51" s="416"/>
      <c r="T51" s="577"/>
    </row>
    <row r="52" spans="1:20" ht="13.35" customHeight="1">
      <c r="A52" s="481"/>
      <c r="C52" s="543"/>
      <c r="D52" s="538"/>
      <c r="E52" s="64"/>
      <c r="F52" s="64"/>
      <c r="G52" s="64"/>
      <c r="H52" s="64"/>
      <c r="K52" s="796"/>
      <c r="L52" s="576"/>
      <c r="M52" s="576"/>
      <c r="N52" s="576"/>
      <c r="O52" s="576"/>
      <c r="P52" s="755"/>
      <c r="Q52" s="416"/>
      <c r="R52" s="395"/>
    </row>
    <row r="53" spans="1:20" ht="13.35" customHeight="1">
      <c r="A53" s="539"/>
      <c r="C53" s="534" t="s">
        <v>53</v>
      </c>
      <c r="D53" s="535">
        <f t="shared" ref="D53:G53" si="21">SUM(D54:D55)</f>
        <v>207599.2</v>
      </c>
      <c r="E53" s="536">
        <f t="shared" si="21"/>
        <v>219258.7</v>
      </c>
      <c r="F53" s="544">
        <f t="shared" si="21"/>
        <v>243162</v>
      </c>
      <c r="G53" s="544">
        <f t="shared" si="21"/>
        <v>264705.3</v>
      </c>
      <c r="H53" s="544">
        <f t="shared" ref="H53" si="22">SUM(H54:H55)</f>
        <v>304590.09999999998</v>
      </c>
      <c r="K53" s="396" t="s">
        <v>61</v>
      </c>
      <c r="L53" s="285">
        <v>7650.3</v>
      </c>
      <c r="M53" s="285">
        <v>7619.6</v>
      </c>
      <c r="N53" s="49">
        <v>8093.2</v>
      </c>
      <c r="O53" s="49">
        <v>8591.7999999999993</v>
      </c>
      <c r="P53" s="49">
        <v>8697.1</v>
      </c>
      <c r="Q53" s="395"/>
      <c r="R53" s="395"/>
    </row>
    <row r="54" spans="1:20" ht="12" customHeight="1">
      <c r="A54" s="539"/>
      <c r="B54" s="542"/>
      <c r="C54" s="537" t="s">
        <v>45</v>
      </c>
      <c r="D54" s="538">
        <v>171107.20000000001</v>
      </c>
      <c r="E54" s="64">
        <v>181633.5</v>
      </c>
      <c r="F54" s="545">
        <v>205362.2</v>
      </c>
      <c r="G54" s="545">
        <v>220742.2</v>
      </c>
      <c r="H54" s="545">
        <v>257637.3</v>
      </c>
      <c r="K54" s="401" t="s">
        <v>63</v>
      </c>
      <c r="L54" s="285">
        <v>3018.6</v>
      </c>
      <c r="M54" s="285">
        <v>2985.7</v>
      </c>
      <c r="N54" s="49">
        <v>3983.1</v>
      </c>
      <c r="O54" s="49">
        <v>5104.3999999999996</v>
      </c>
      <c r="P54" s="49">
        <v>5021.1000000000004</v>
      </c>
      <c r="Q54" s="395"/>
      <c r="R54" s="416"/>
    </row>
    <row r="55" spans="1:20" ht="13.35" customHeight="1">
      <c r="A55" s="546"/>
      <c r="B55" s="542"/>
      <c r="C55" s="537" t="s">
        <v>82</v>
      </c>
      <c r="D55" s="538">
        <v>36492</v>
      </c>
      <c r="E55" s="64">
        <v>37625.199999999997</v>
      </c>
      <c r="F55" s="545">
        <v>37799.800000000003</v>
      </c>
      <c r="G55" s="545">
        <v>43963.1</v>
      </c>
      <c r="H55" s="545">
        <v>46952.800000000003</v>
      </c>
      <c r="K55" s="406" t="s">
        <v>83</v>
      </c>
      <c r="L55" s="572">
        <f t="shared" ref="L55:O55" si="23">(L54/L$51)</f>
        <v>0.39457276185247636</v>
      </c>
      <c r="M55" s="572">
        <f t="shared" si="23"/>
        <v>0.39184471625807127</v>
      </c>
      <c r="N55" s="572">
        <f t="shared" si="23"/>
        <v>0.49215390698364059</v>
      </c>
      <c r="O55" s="572">
        <f t="shared" si="23"/>
        <v>0.5941013524523383</v>
      </c>
      <c r="P55" s="753">
        <f>(P54/P$51)</f>
        <v>0.57733037449264701</v>
      </c>
      <c r="Q55" s="416"/>
      <c r="R55" s="395"/>
    </row>
    <row r="56" spans="1:20" ht="13.35" customHeight="1">
      <c r="A56" s="481"/>
      <c r="B56" s="2"/>
      <c r="C56" s="547"/>
      <c r="D56" s="548"/>
      <c r="E56" s="67"/>
      <c r="F56" s="549"/>
      <c r="G56" s="549"/>
      <c r="H56" s="549"/>
      <c r="K56" s="396"/>
      <c r="L56" s="422"/>
      <c r="M56" s="422"/>
      <c r="N56" s="422"/>
      <c r="O56" s="422"/>
      <c r="P56" s="97"/>
      <c r="Q56" s="395"/>
      <c r="R56" s="413"/>
    </row>
    <row r="57" spans="1:20" ht="11.25" customHeight="1">
      <c r="A57" s="481"/>
      <c r="C57" s="547"/>
      <c r="D57" s="548"/>
      <c r="E57" s="67"/>
      <c r="F57" s="549"/>
      <c r="G57" s="549"/>
      <c r="H57" s="549"/>
      <c r="K57" s="401"/>
      <c r="L57" s="422"/>
      <c r="M57" s="422"/>
      <c r="N57" s="422"/>
      <c r="O57" s="422"/>
      <c r="P57" s="97"/>
      <c r="Q57" s="413"/>
      <c r="R57" s="413"/>
    </row>
    <row r="58" spans="1:20" ht="13.35" customHeight="1">
      <c r="A58" s="481"/>
      <c r="C58" s="534" t="s">
        <v>84</v>
      </c>
      <c r="D58" s="535">
        <f t="shared" ref="D58:G58" si="24">SUM(D59:D68)</f>
        <v>14349.7</v>
      </c>
      <c r="E58" s="536">
        <f t="shared" si="24"/>
        <v>13871.2</v>
      </c>
      <c r="F58" s="544">
        <f t="shared" si="24"/>
        <v>14737.7</v>
      </c>
      <c r="G58" s="544">
        <f t="shared" si="24"/>
        <v>15216</v>
      </c>
      <c r="H58" s="544">
        <f t="shared" ref="H58" si="25">SUM(H59:H68)</f>
        <v>15960.2</v>
      </c>
      <c r="K58" s="401"/>
      <c r="L58" s="568"/>
      <c r="M58" s="568"/>
      <c r="N58" s="568"/>
      <c r="O58" s="568"/>
      <c r="P58" s="569"/>
      <c r="Q58" s="413"/>
      <c r="R58" s="413"/>
    </row>
    <row r="59" spans="1:20" ht="13.35" customHeight="1" thickBot="1">
      <c r="A59" s="3"/>
      <c r="C59" s="537" t="s">
        <v>45</v>
      </c>
      <c r="D59" s="548">
        <v>14349.7</v>
      </c>
      <c r="E59" s="67">
        <v>13871.2</v>
      </c>
      <c r="F59" s="549">
        <v>14737.7</v>
      </c>
      <c r="G59" s="549">
        <v>15216</v>
      </c>
      <c r="H59" s="549">
        <v>15960.2</v>
      </c>
      <c r="K59" s="465"/>
      <c r="L59" s="466"/>
      <c r="M59" s="466"/>
      <c r="N59" s="466"/>
      <c r="O59" s="466"/>
      <c r="P59" s="100"/>
      <c r="Q59" s="413"/>
      <c r="R59" s="413"/>
    </row>
    <row r="60" spans="1:20" ht="13.35" customHeight="1">
      <c r="A60" s="546"/>
      <c r="B60" s="2"/>
      <c r="C60" s="547"/>
      <c r="D60" s="548"/>
      <c r="E60" s="548"/>
      <c r="F60" s="67"/>
      <c r="G60" s="67"/>
      <c r="H60" s="67"/>
      <c r="K60" s="790" t="s">
        <v>85</v>
      </c>
      <c r="L60" s="413"/>
      <c r="M60" s="413"/>
      <c r="N60" s="413"/>
      <c r="O60" s="413"/>
      <c r="P60" s="795"/>
      <c r="Q60" s="413"/>
      <c r="R60" s="413"/>
    </row>
    <row r="61" spans="1:20" ht="13.35" customHeight="1">
      <c r="A61" s="546"/>
      <c r="B61" s="2"/>
      <c r="C61" s="522"/>
      <c r="D61" s="550"/>
      <c r="E61" s="550"/>
      <c r="F61" s="74"/>
      <c r="G61" s="74"/>
      <c r="H61" s="74"/>
      <c r="K61" s="790"/>
      <c r="L61" s="413"/>
      <c r="M61" s="413"/>
      <c r="N61" s="413"/>
      <c r="O61" s="413"/>
      <c r="P61" s="795"/>
      <c r="Q61" s="413"/>
      <c r="R61" s="413"/>
    </row>
    <row r="62" spans="1:20" ht="12" customHeight="1">
      <c r="B62" s="2"/>
      <c r="D62" s="50"/>
      <c r="E62" s="50"/>
      <c r="F62" s="50"/>
      <c r="G62" s="50"/>
      <c r="H62" s="130"/>
      <c r="K62" s="122"/>
      <c r="L62" s="413"/>
      <c r="M62" s="413"/>
      <c r="N62" s="413"/>
      <c r="O62" s="413"/>
      <c r="P62" s="413"/>
      <c r="Q62" s="413"/>
      <c r="R62" s="395"/>
    </row>
    <row r="63" spans="1:20" ht="12" customHeight="1">
      <c r="B63" s="2"/>
      <c r="C63" s="129"/>
      <c r="D63" s="130"/>
      <c r="E63" s="130"/>
      <c r="F63" s="130"/>
      <c r="G63" s="130"/>
      <c r="H63" s="130"/>
      <c r="K63" s="122"/>
      <c r="L63" s="413"/>
      <c r="M63" s="413"/>
      <c r="N63" s="413"/>
      <c r="O63" s="413"/>
      <c r="P63" s="413"/>
      <c r="Q63" s="413"/>
      <c r="R63" s="395"/>
    </row>
    <row r="64" spans="1:20" ht="12.75" customHeight="1">
      <c r="C64" s="129" t="s">
        <v>86</v>
      </c>
      <c r="D64" s="551"/>
      <c r="E64" s="551"/>
      <c r="F64" s="551"/>
      <c r="G64" s="551"/>
      <c r="H64" s="551"/>
      <c r="K64" s="122"/>
      <c r="L64" s="413"/>
      <c r="M64" s="413"/>
      <c r="N64" s="413"/>
      <c r="O64" s="413"/>
      <c r="P64" s="413"/>
      <c r="Q64" s="395"/>
      <c r="R64" s="395"/>
    </row>
    <row r="65" spans="1:18" ht="12.75" customHeight="1">
      <c r="A65" s="579"/>
      <c r="C65" s="129" t="s">
        <v>87</v>
      </c>
      <c r="D65" s="580"/>
      <c r="E65" s="580"/>
      <c r="F65" s="551"/>
      <c r="G65" s="551"/>
      <c r="H65" s="551"/>
      <c r="K65" s="122"/>
      <c r="L65" s="413"/>
      <c r="M65" s="413"/>
      <c r="N65" s="413"/>
      <c r="O65" s="413"/>
      <c r="P65" s="413"/>
      <c r="Q65" s="395"/>
      <c r="R65" s="416"/>
    </row>
    <row r="66" spans="1:18" ht="13.5" customHeight="1">
      <c r="B66" s="1"/>
      <c r="C66" s="129" t="s">
        <v>88</v>
      </c>
      <c r="D66" s="580"/>
      <c r="E66" s="580"/>
      <c r="F66" s="580"/>
      <c r="G66" s="580"/>
      <c r="H66" s="580"/>
      <c r="K66" s="122"/>
      <c r="L66" s="413"/>
      <c r="M66" s="413"/>
      <c r="N66" s="413"/>
      <c r="O66" s="413"/>
      <c r="P66" s="413"/>
      <c r="Q66" s="416"/>
    </row>
    <row r="67" spans="1:18" ht="12" customHeight="1">
      <c r="C67" s="129" t="s">
        <v>89</v>
      </c>
      <c r="D67" s="581"/>
      <c r="E67" s="581"/>
      <c r="F67" s="546"/>
      <c r="G67" s="546"/>
      <c r="H67" s="546"/>
      <c r="K67" s="564"/>
      <c r="L67" s="395"/>
      <c r="M67" s="395"/>
      <c r="N67" s="395"/>
      <c r="O67" s="395"/>
      <c r="P67" s="395"/>
      <c r="R67" s="395"/>
    </row>
    <row r="68" spans="1:18" ht="13.5" customHeight="1">
      <c r="D68" s="546"/>
      <c r="E68" s="546"/>
      <c r="F68" s="546"/>
      <c r="G68" s="546"/>
      <c r="H68" s="546"/>
      <c r="K68" s="564"/>
      <c r="L68" s="395"/>
      <c r="M68" s="395"/>
      <c r="N68" s="395"/>
      <c r="O68" s="395"/>
      <c r="P68" s="395"/>
      <c r="Q68" s="395"/>
      <c r="R68" s="1"/>
    </row>
    <row r="69" spans="1:18" ht="12.75" customHeight="1">
      <c r="C69" s="546"/>
      <c r="D69" s="546"/>
      <c r="E69" s="546"/>
      <c r="F69" s="546"/>
      <c r="G69" s="546"/>
      <c r="H69" s="546"/>
      <c r="K69" s="155"/>
      <c r="L69" s="395"/>
      <c r="M69" s="395"/>
      <c r="N69" s="395"/>
      <c r="O69" s="395"/>
      <c r="P69" s="395"/>
      <c r="Q69" s="1"/>
    </row>
    <row r="70" spans="1:18" ht="12.75" customHeight="1">
      <c r="D70" s="4"/>
      <c r="E70" s="4"/>
      <c r="F70" s="4"/>
      <c r="G70" s="4"/>
      <c r="H70" s="4"/>
      <c r="K70" s="155"/>
      <c r="L70" s="416"/>
      <c r="M70" s="416"/>
      <c r="N70" s="416"/>
      <c r="O70" s="416"/>
      <c r="P70" s="416"/>
    </row>
    <row r="71" spans="1:18" ht="13.5" customHeight="1">
      <c r="K71" s="564"/>
      <c r="L71" s="419"/>
      <c r="M71" s="419"/>
      <c r="N71" s="419"/>
      <c r="O71" s="419"/>
    </row>
    <row r="72" spans="1:18" ht="12.75" customHeight="1"/>
    <row r="73" spans="1:18" ht="15.6" customHeight="1">
      <c r="A73" s="775" t="s">
        <v>90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</row>
    <row r="74" spans="1:18" ht="12.75" customHeight="1">
      <c r="A74" s="582"/>
      <c r="L74" s="296"/>
      <c r="M74" s="296"/>
      <c r="N74" s="296"/>
      <c r="O74" s="296"/>
      <c r="P74" s="3"/>
    </row>
    <row r="75" spans="1:18" ht="14.1" customHeight="1"/>
    <row r="76" spans="1:18" ht="12.75" customHeight="1"/>
    <row r="77" spans="1:18" ht="12.75" customHeight="1"/>
    <row r="78" spans="1:18" ht="12.75" customHeight="1"/>
    <row r="79" spans="1:18" ht="12.75" customHeight="1"/>
    <row r="80" spans="1:18" ht="12.75" customHeight="1">
      <c r="F80" s="583"/>
      <c r="G80" s="583"/>
      <c r="H80" s="583"/>
      <c r="I80" s="584"/>
      <c r="J80" s="584"/>
      <c r="K80" s="584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9" ht="12.75" customHeight="1"/>
  </sheetData>
  <mergeCells count="39">
    <mergeCell ref="C1:D2"/>
    <mergeCell ref="C29:H30"/>
    <mergeCell ref="P27:P28"/>
    <mergeCell ref="P29:P30"/>
    <mergeCell ref="O27:O28"/>
    <mergeCell ref="O29:O30"/>
    <mergeCell ref="N27:N28"/>
    <mergeCell ref="N29:N30"/>
    <mergeCell ref="M27:M28"/>
    <mergeCell ref="D6:D7"/>
    <mergeCell ref="E6:E7"/>
    <mergeCell ref="F6:F7"/>
    <mergeCell ref="M29:M30"/>
    <mergeCell ref="J4:K4"/>
    <mergeCell ref="K60:K61"/>
    <mergeCell ref="L27:L28"/>
    <mergeCell ref="L29:L30"/>
    <mergeCell ref="H44:H45"/>
    <mergeCell ref="P60:P61"/>
    <mergeCell ref="K27:K28"/>
    <mergeCell ref="K29:K30"/>
    <mergeCell ref="K41:K42"/>
    <mergeCell ref="K51:K52"/>
    <mergeCell ref="A73:R73"/>
    <mergeCell ref="C6:C7"/>
    <mergeCell ref="C8:C9"/>
    <mergeCell ref="C44:C45"/>
    <mergeCell ref="D8:D9"/>
    <mergeCell ref="D44:D45"/>
    <mergeCell ref="E8:E9"/>
    <mergeCell ref="E44:E45"/>
    <mergeCell ref="F8:F9"/>
    <mergeCell ref="F44:F45"/>
    <mergeCell ref="G6:G7"/>
    <mergeCell ref="G8:G9"/>
    <mergeCell ref="G44:G45"/>
    <mergeCell ref="H6:H7"/>
    <mergeCell ref="H8:H9"/>
    <mergeCell ref="K6:K7"/>
  </mergeCells>
  <printOptions horizontalCentered="1"/>
  <pageMargins left="0.196850393700787" right="0.196850393700787" top="0.39370078740157499" bottom="0.39370078740157499" header="0.31496062992126" footer="0.31496062992126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88402966399123"/>
    <pageSetUpPr fitToPage="1"/>
  </sheetPr>
  <dimension ref="A1:O128"/>
  <sheetViews>
    <sheetView tabSelected="1" view="pageBreakPreview" topLeftCell="C1" zoomScale="90" zoomScaleNormal="100" workbookViewId="0">
      <pane xSplit="2" ySplit="7" topLeftCell="E35" activePane="bottomRight" state="frozen"/>
      <selection activeCell="D36" sqref="D36"/>
      <selection pane="topRight" activeCell="D36" sqref="D36"/>
      <selection pane="bottomLeft" activeCell="D36" sqref="D36"/>
      <selection pane="bottomRight" activeCell="J50" sqref="J50"/>
    </sheetView>
  </sheetViews>
  <sheetFormatPr defaultColWidth="9.140625" defaultRowHeight="11.25"/>
  <cols>
    <col min="1" max="1" width="5" style="2" hidden="1" customWidth="1"/>
    <col min="2" max="3" width="1.140625" style="2" customWidth="1"/>
    <col min="4" max="4" width="41" style="2" customWidth="1"/>
    <col min="5" max="5" width="18.7109375" style="2" customWidth="1"/>
    <col min="6" max="6" width="15.7109375" style="2" customWidth="1"/>
    <col min="7" max="7" width="18" style="2" customWidth="1"/>
    <col min="8" max="10" width="15.7109375" style="2" customWidth="1"/>
    <col min="11" max="11" width="17.7109375" style="2" customWidth="1"/>
    <col min="12" max="12" width="15.7109375" style="2" customWidth="1"/>
    <col min="13" max="14" width="17.42578125" style="2" customWidth="1"/>
    <col min="15" max="15" width="10.140625" style="2"/>
    <col min="16" max="16384" width="9.140625" style="2"/>
  </cols>
  <sheetData>
    <row r="1" spans="1:14" s="1" customFormat="1" ht="16.5" customHeight="1">
      <c r="A1" s="2"/>
      <c r="B1" s="2"/>
      <c r="D1" s="821" t="s">
        <v>91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" customHeight="1">
      <c r="D2" s="82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1" customHeight="1" thickBot="1">
      <c r="A3" s="1"/>
      <c r="B3" s="1"/>
      <c r="D3" s="3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1" customHeight="1" thickBot="1">
      <c r="C4" s="298"/>
      <c r="D4" s="299"/>
      <c r="E4" s="153">
        <v>2017</v>
      </c>
      <c r="F4" s="208" t="s">
        <v>92</v>
      </c>
      <c r="G4" s="153">
        <v>2018</v>
      </c>
      <c r="H4" s="154" t="s">
        <v>92</v>
      </c>
      <c r="I4" s="209">
        <v>2019</v>
      </c>
      <c r="J4" s="154" t="s">
        <v>92</v>
      </c>
      <c r="K4" s="210">
        <v>2020</v>
      </c>
      <c r="L4" s="154" t="s">
        <v>92</v>
      </c>
      <c r="M4" s="153">
        <v>2021</v>
      </c>
      <c r="N4" s="154" t="s">
        <v>92</v>
      </c>
    </row>
    <row r="5" spans="1:14" ht="14.25" customHeight="1" thickBot="1">
      <c r="A5" s="298"/>
      <c r="B5" s="298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5" customHeight="1">
      <c r="C6" s="442"/>
      <c r="D6" s="822" t="s">
        <v>93</v>
      </c>
      <c r="E6" s="811"/>
      <c r="F6" s="812"/>
      <c r="G6" s="811"/>
      <c r="H6" s="812"/>
      <c r="I6" s="811"/>
      <c r="J6" s="812"/>
      <c r="K6" s="811"/>
      <c r="L6" s="812"/>
      <c r="M6" s="811"/>
      <c r="N6" s="812"/>
    </row>
    <row r="7" spans="1:14" ht="14.25" customHeight="1">
      <c r="A7" s="442"/>
      <c r="B7" s="442"/>
      <c r="C7" s="393"/>
      <c r="D7" s="823"/>
      <c r="E7" s="813"/>
      <c r="F7" s="814"/>
      <c r="G7" s="813"/>
      <c r="H7" s="814"/>
      <c r="I7" s="813"/>
      <c r="J7" s="814"/>
      <c r="K7" s="813"/>
      <c r="L7" s="814"/>
      <c r="M7" s="813"/>
      <c r="N7" s="814"/>
    </row>
    <row r="8" spans="1:14" ht="15.75" customHeight="1">
      <c r="A8" s="393"/>
      <c r="B8" s="393"/>
      <c r="C8" s="393"/>
      <c r="D8" s="672" t="s">
        <v>94</v>
      </c>
      <c r="E8" s="453">
        <f t="shared" ref="E8:L8" si="0">E9+E10+E12+E13+E11</f>
        <v>819932</v>
      </c>
      <c r="F8" s="398">
        <f t="shared" si="0"/>
        <v>100</v>
      </c>
      <c r="G8" s="454">
        <f t="shared" si="0"/>
        <v>1072921</v>
      </c>
      <c r="H8" s="400">
        <f t="shared" si="0"/>
        <v>100</v>
      </c>
      <c r="I8" s="453">
        <f t="shared" ref="I8:J8" si="1">I9+I10+I12+I13+I11</f>
        <v>1329037</v>
      </c>
      <c r="J8" s="400">
        <f t="shared" si="1"/>
        <v>99.999999999999986</v>
      </c>
      <c r="K8" s="443">
        <f t="shared" si="0"/>
        <v>983246</v>
      </c>
      <c r="L8" s="400">
        <f t="shared" si="0"/>
        <v>100.00000000000001</v>
      </c>
      <c r="M8" s="444">
        <f t="shared" ref="M8:N8" si="2">M9+M10+M12+M13+M11</f>
        <v>1451842</v>
      </c>
      <c r="N8" s="400">
        <f t="shared" si="2"/>
        <v>100.01</v>
      </c>
    </row>
    <row r="9" spans="1:14" ht="13.5" customHeight="1">
      <c r="A9" s="393"/>
      <c r="B9" s="393"/>
      <c r="C9" s="394"/>
      <c r="D9" s="673" t="s">
        <v>95</v>
      </c>
      <c r="E9" s="429">
        <v>125228</v>
      </c>
      <c r="F9" s="403">
        <f>ROUND(E9*100/E$8,2)</f>
        <v>15.27</v>
      </c>
      <c r="G9" s="404">
        <v>127318</v>
      </c>
      <c r="H9" s="405">
        <f>ROUND(G9*100/G$8,2)</f>
        <v>11.87</v>
      </c>
      <c r="I9" s="429">
        <v>175927</v>
      </c>
      <c r="J9" s="405">
        <f>ROUND(I9*100/I$8,2)</f>
        <v>13.24</v>
      </c>
      <c r="K9" s="402">
        <v>198639</v>
      </c>
      <c r="L9" s="405">
        <f>ROUND(K9*100/K$8,2)</f>
        <v>20.2</v>
      </c>
      <c r="M9" s="445">
        <v>199584</v>
      </c>
      <c r="N9" s="405">
        <f>ROUND(M9*100/M$8,2)</f>
        <v>13.75</v>
      </c>
    </row>
    <row r="10" spans="1:14" ht="13.5" customHeight="1">
      <c r="A10" s="394"/>
      <c r="B10" s="394"/>
      <c r="C10" s="395"/>
      <c r="D10" s="673" t="s">
        <v>96</v>
      </c>
      <c r="E10" s="429">
        <v>4376</v>
      </c>
      <c r="F10" s="403">
        <v>0.54</v>
      </c>
      <c r="G10" s="404">
        <v>6229</v>
      </c>
      <c r="H10" s="405">
        <f>ROUND(G10*100/G$8,2)</f>
        <v>0.57999999999999996</v>
      </c>
      <c r="I10" s="429">
        <v>5857</v>
      </c>
      <c r="J10" s="405">
        <f t="shared" ref="J10:J13" si="3">ROUND(I10*100/I$8,2)</f>
        <v>0.44</v>
      </c>
      <c r="K10" s="402">
        <v>6490</v>
      </c>
      <c r="L10" s="405">
        <f t="shared" ref="L10:L13" si="4">ROUND(K10*100/K$8,2)</f>
        <v>0.66</v>
      </c>
      <c r="M10" s="445">
        <v>5201</v>
      </c>
      <c r="N10" s="405">
        <f t="shared" ref="N10:N13" si="5">ROUND(M10*100/M$8,2)</f>
        <v>0.36</v>
      </c>
    </row>
    <row r="11" spans="1:14" ht="14.25" customHeight="1">
      <c r="A11" s="395"/>
      <c r="B11" s="395"/>
      <c r="C11" s="395"/>
      <c r="D11" s="673" t="s">
        <v>97</v>
      </c>
      <c r="E11" s="429">
        <v>86076</v>
      </c>
      <c r="F11" s="403">
        <f>ROUND(E11*100/E$8,2)</f>
        <v>10.5</v>
      </c>
      <c r="G11" s="404">
        <v>91263</v>
      </c>
      <c r="H11" s="405">
        <v>8.5</v>
      </c>
      <c r="I11" s="429">
        <v>200717</v>
      </c>
      <c r="J11" s="405">
        <f t="shared" si="3"/>
        <v>15.1</v>
      </c>
      <c r="K11" s="402">
        <v>88599</v>
      </c>
      <c r="L11" s="405">
        <f t="shared" si="4"/>
        <v>9.01</v>
      </c>
      <c r="M11" s="445">
        <v>181554</v>
      </c>
      <c r="N11" s="405">
        <f t="shared" si="5"/>
        <v>12.51</v>
      </c>
    </row>
    <row r="12" spans="1:14" ht="12.75" customHeight="1">
      <c r="A12" s="395"/>
      <c r="B12" s="395"/>
      <c r="C12" s="395"/>
      <c r="D12" s="673" t="s">
        <v>98</v>
      </c>
      <c r="E12" s="429">
        <v>5436</v>
      </c>
      <c r="F12" s="403">
        <f>ROUND(E12*100/E$8,2)</f>
        <v>0.66</v>
      </c>
      <c r="G12" s="404">
        <v>49017</v>
      </c>
      <c r="H12" s="405">
        <f>ROUND(G12*100/G$8,2)</f>
        <v>4.57</v>
      </c>
      <c r="I12" s="429">
        <v>31549</v>
      </c>
      <c r="J12" s="405">
        <f t="shared" si="3"/>
        <v>2.37</v>
      </c>
      <c r="K12" s="402">
        <v>37512</v>
      </c>
      <c r="L12" s="405">
        <f t="shared" si="4"/>
        <v>3.82</v>
      </c>
      <c r="M12" s="445">
        <v>329476</v>
      </c>
      <c r="N12" s="405">
        <f t="shared" si="5"/>
        <v>22.69</v>
      </c>
    </row>
    <row r="13" spans="1:14" ht="13.5" customHeight="1">
      <c r="A13" s="395"/>
      <c r="B13" s="395"/>
      <c r="C13" s="395"/>
      <c r="D13" s="673" t="s">
        <v>99</v>
      </c>
      <c r="E13" s="429">
        <v>598816</v>
      </c>
      <c r="F13" s="403">
        <f>ROUND(E13*100/E$8,2)</f>
        <v>73.03</v>
      </c>
      <c r="G13" s="404">
        <v>799094</v>
      </c>
      <c r="H13" s="405">
        <f>ROUND(G13*100/G$8,2)</f>
        <v>74.48</v>
      </c>
      <c r="I13" s="429">
        <v>914987</v>
      </c>
      <c r="J13" s="405">
        <f t="shared" si="3"/>
        <v>68.849999999999994</v>
      </c>
      <c r="K13" s="402">
        <v>652006</v>
      </c>
      <c r="L13" s="405">
        <f t="shared" si="4"/>
        <v>66.31</v>
      </c>
      <c r="M13" s="445">
        <v>736027</v>
      </c>
      <c r="N13" s="405">
        <f t="shared" si="5"/>
        <v>50.7</v>
      </c>
    </row>
    <row r="14" spans="1:14" ht="13.5" customHeight="1">
      <c r="A14" s="395"/>
      <c r="B14" s="395"/>
      <c r="C14" s="395"/>
      <c r="D14" s="673"/>
      <c r="E14" s="429"/>
      <c r="F14" s="403"/>
      <c r="G14" s="404"/>
      <c r="H14" s="405"/>
      <c r="I14" s="429"/>
      <c r="J14" s="405"/>
      <c r="K14" s="402"/>
      <c r="L14" s="405"/>
      <c r="M14" s="445"/>
      <c r="N14" s="405"/>
    </row>
    <row r="15" spans="1:14" ht="13.5" customHeight="1">
      <c r="A15" s="395"/>
      <c r="B15" s="395"/>
      <c r="C15" s="394"/>
      <c r="D15" s="674" t="s">
        <v>100</v>
      </c>
      <c r="E15" s="430">
        <v>1854</v>
      </c>
      <c r="F15" s="408">
        <v>0.23</v>
      </c>
      <c r="G15" s="409">
        <v>2675</v>
      </c>
      <c r="H15" s="410">
        <f>ROUND(G15*100/G$8,2)</f>
        <v>0.25</v>
      </c>
      <c r="I15" s="430">
        <v>2498</v>
      </c>
      <c r="J15" s="410">
        <f>ROUND(I15*100/I$8,2)</f>
        <v>0.19</v>
      </c>
      <c r="K15" s="407">
        <v>3398</v>
      </c>
      <c r="L15" s="410">
        <f>ROUND(K15*100/K$8,2)</f>
        <v>0.35</v>
      </c>
      <c r="M15" s="446">
        <v>2693</v>
      </c>
      <c r="N15" s="410">
        <f>ROUND(M15*100/M$8,2)</f>
        <v>0.19</v>
      </c>
    </row>
    <row r="16" spans="1:14" ht="13.35" customHeight="1">
      <c r="A16" s="394"/>
      <c r="B16" s="394"/>
      <c r="C16" s="395"/>
      <c r="D16" s="674" t="s">
        <v>101</v>
      </c>
      <c r="E16" s="430">
        <v>735</v>
      </c>
      <c r="F16" s="408">
        <v>0.09</v>
      </c>
      <c r="G16" s="409">
        <v>515</v>
      </c>
      <c r="H16" s="410">
        <f>ROUND(G16*100/G$8,2)</f>
        <v>0.05</v>
      </c>
      <c r="I16" s="430">
        <v>766</v>
      </c>
      <c r="J16" s="410">
        <f>ROUND(I16*100/I$8,2)</f>
        <v>0.06</v>
      </c>
      <c r="K16" s="407">
        <v>362</v>
      </c>
      <c r="L16" s="410">
        <f>ROUND(K16*100/K$8,2)</f>
        <v>0.04</v>
      </c>
      <c r="M16" s="446">
        <v>362</v>
      </c>
      <c r="N16" s="410">
        <f>ROUND(M16*100/M$8,2)</f>
        <v>0.02</v>
      </c>
    </row>
    <row r="17" spans="1:15" ht="13.35" customHeight="1">
      <c r="A17" s="395"/>
      <c r="B17" s="395"/>
      <c r="C17" s="395"/>
      <c r="D17" s="673"/>
      <c r="E17" s="430"/>
      <c r="F17" s="408"/>
      <c r="G17" s="409"/>
      <c r="H17" s="410"/>
      <c r="I17" s="430"/>
      <c r="J17" s="410"/>
      <c r="K17" s="407"/>
      <c r="L17" s="410"/>
      <c r="M17" s="446"/>
      <c r="N17" s="410"/>
    </row>
    <row r="18" spans="1:15" ht="13.35" customHeight="1">
      <c r="A18" s="395"/>
      <c r="B18" s="395"/>
      <c r="C18" s="395"/>
      <c r="D18" s="672" t="s">
        <v>102</v>
      </c>
      <c r="E18" s="453">
        <f t="shared" ref="E18:F18" si="6">SUM(E19:E23)</f>
        <v>7879048</v>
      </c>
      <c r="F18" s="398">
        <f t="shared" si="6"/>
        <v>100</v>
      </c>
      <c r="G18" s="454">
        <f>G19+G20+G22+G23+G21</f>
        <v>13387385</v>
      </c>
      <c r="H18" s="400">
        <f>SUM(H19:H23)</f>
        <v>100</v>
      </c>
      <c r="I18" s="453">
        <f>I19+I20+I22+I23+I21</f>
        <v>16038220</v>
      </c>
      <c r="J18" s="400">
        <f>SUM(J19:J23)</f>
        <v>99.999999999999986</v>
      </c>
      <c r="K18" s="443">
        <f>K19+K20+K22+K23+K21</f>
        <v>24892640</v>
      </c>
      <c r="L18" s="400">
        <f>SUM(L19:L23)</f>
        <v>100.00000000000001</v>
      </c>
      <c r="M18" s="444">
        <f>SUM(M19:M23)</f>
        <v>21662182</v>
      </c>
      <c r="N18" s="400">
        <f>SUM(N19:N23)</f>
        <v>100.00000000000001</v>
      </c>
    </row>
    <row r="19" spans="1:15" ht="15.75" customHeight="1">
      <c r="A19" s="395"/>
      <c r="B19" s="395"/>
      <c r="C19" s="395"/>
      <c r="D19" s="673" t="s">
        <v>95</v>
      </c>
      <c r="E19" s="429">
        <v>123259</v>
      </c>
      <c r="F19" s="403">
        <f>ROUND(E19*100/E$18,2)</f>
        <v>1.56</v>
      </c>
      <c r="G19" s="404">
        <v>122074</v>
      </c>
      <c r="H19" s="405">
        <f>ROUND(G19*100/G$18,2)</f>
        <v>0.91</v>
      </c>
      <c r="I19" s="429">
        <v>172248</v>
      </c>
      <c r="J19" s="405">
        <v>1.08</v>
      </c>
      <c r="K19" s="402">
        <v>196147</v>
      </c>
      <c r="L19" s="405">
        <f>ROUND(K19*100/K$18,2)</f>
        <v>0.79</v>
      </c>
      <c r="M19" s="445">
        <v>193607</v>
      </c>
      <c r="N19" s="405">
        <f>ROUND(M19*100/M$18,2)</f>
        <v>0.89</v>
      </c>
      <c r="O19" s="463"/>
    </row>
    <row r="20" spans="1:15" ht="12.75" customHeight="1">
      <c r="A20" s="395"/>
      <c r="B20" s="395"/>
      <c r="C20" s="395"/>
      <c r="D20" s="673" t="s">
        <v>96</v>
      </c>
      <c r="E20" s="429">
        <v>5846232</v>
      </c>
      <c r="F20" s="403">
        <f>ROUND(E20*100/E$18,2)</f>
        <v>74.2</v>
      </c>
      <c r="G20" s="404">
        <v>11383694</v>
      </c>
      <c r="H20" s="405">
        <f>ROUND(G20*100/G$18,2)</f>
        <v>85.03</v>
      </c>
      <c r="I20" s="429">
        <v>13243251</v>
      </c>
      <c r="J20" s="405">
        <f>ROUND(I20*100/I$18,2)</f>
        <v>82.57</v>
      </c>
      <c r="K20" s="402">
        <v>23076695</v>
      </c>
      <c r="L20" s="405">
        <f>ROUND(K20*100/K$18,2)</f>
        <v>92.7</v>
      </c>
      <c r="M20" s="445">
        <v>19498158</v>
      </c>
      <c r="N20" s="405">
        <f>ROUND(M20*100/M$18,2)</f>
        <v>90.01</v>
      </c>
      <c r="O20" s="463"/>
    </row>
    <row r="21" spans="1:15" ht="12" customHeight="1">
      <c r="A21" s="395"/>
      <c r="B21" s="395"/>
      <c r="C21" s="394"/>
      <c r="D21" s="673" t="s">
        <v>97</v>
      </c>
      <c r="E21" s="429">
        <v>1013300</v>
      </c>
      <c r="F21" s="403">
        <f>ROUND(E21*100/E$18,2)</f>
        <v>12.86</v>
      </c>
      <c r="G21" s="404">
        <v>794500</v>
      </c>
      <c r="H21" s="405">
        <v>5.94</v>
      </c>
      <c r="I21" s="429">
        <v>1307745</v>
      </c>
      <c r="J21" s="405">
        <f>ROUND(I21*100/I$18,2)</f>
        <v>8.15</v>
      </c>
      <c r="K21" s="402">
        <v>678605</v>
      </c>
      <c r="L21" s="405">
        <f>ROUND(K21*100/K$18,2)</f>
        <v>2.73</v>
      </c>
      <c r="M21" s="445">
        <v>705298</v>
      </c>
      <c r="N21" s="405">
        <f>ROUND(M21*100/M$18,2)</f>
        <v>3.26</v>
      </c>
      <c r="O21" s="463"/>
    </row>
    <row r="22" spans="1:15" ht="13.35" customHeight="1">
      <c r="A22" s="394"/>
      <c r="B22" s="394"/>
      <c r="C22" s="395"/>
      <c r="D22" s="673" t="s">
        <v>98</v>
      </c>
      <c r="E22" s="429">
        <v>327469</v>
      </c>
      <c r="F22" s="403">
        <f>ROUND(E22*100/E$18,2)</f>
        <v>4.16</v>
      </c>
      <c r="G22" s="404">
        <v>327252</v>
      </c>
      <c r="H22" s="405">
        <f>ROUND(G22*100/G$18,2)</f>
        <v>2.44</v>
      </c>
      <c r="I22" s="429">
        <v>438698</v>
      </c>
      <c r="J22" s="405">
        <f>ROUND(I22*100/I$18,2)</f>
        <v>2.74</v>
      </c>
      <c r="K22" s="402">
        <v>318271</v>
      </c>
      <c r="L22" s="405">
        <f>ROUND(K22*100/K$18,2)</f>
        <v>1.28</v>
      </c>
      <c r="M22" s="445">
        <v>566400</v>
      </c>
      <c r="N22" s="405">
        <f>ROUND(M22*100/M$18,2)</f>
        <v>2.61</v>
      </c>
      <c r="O22" s="463"/>
    </row>
    <row r="23" spans="1:15" ht="12" customHeight="1">
      <c r="A23" s="395"/>
      <c r="B23" s="395"/>
      <c r="C23" s="411"/>
      <c r="D23" s="673" t="s">
        <v>99</v>
      </c>
      <c r="E23" s="429">
        <v>568788</v>
      </c>
      <c r="F23" s="403">
        <f>ROUND(E23*100/E$18,2)</f>
        <v>7.22</v>
      </c>
      <c r="G23" s="404">
        <v>759865</v>
      </c>
      <c r="H23" s="405">
        <f>ROUND(G23*100/G$18,2)</f>
        <v>5.68</v>
      </c>
      <c r="I23" s="429">
        <v>876278</v>
      </c>
      <c r="J23" s="405">
        <f>ROUND(I23*100/I$18,2)</f>
        <v>5.46</v>
      </c>
      <c r="K23" s="402">
        <v>622922</v>
      </c>
      <c r="L23" s="405">
        <f>ROUND(K23*100/K$18,2)</f>
        <v>2.5</v>
      </c>
      <c r="M23" s="445">
        <v>698719</v>
      </c>
      <c r="N23" s="405">
        <f>ROUND(M23*100/M$18,2)</f>
        <v>3.23</v>
      </c>
      <c r="O23" s="463"/>
    </row>
    <row r="24" spans="1:15" ht="12" customHeight="1">
      <c r="A24" s="411"/>
      <c r="B24" s="411"/>
      <c r="C24" s="412"/>
      <c r="D24" s="673"/>
      <c r="E24" s="430"/>
      <c r="F24" s="408"/>
      <c r="G24" s="409"/>
      <c r="H24" s="410"/>
      <c r="I24" s="430"/>
      <c r="J24" s="410"/>
      <c r="K24" s="407"/>
      <c r="L24" s="410"/>
      <c r="M24" s="446"/>
      <c r="N24" s="410"/>
    </row>
    <row r="25" spans="1:15" ht="13.35" customHeight="1">
      <c r="A25" s="412"/>
      <c r="B25" s="412"/>
      <c r="C25" s="442"/>
      <c r="D25" s="674" t="s">
        <v>100</v>
      </c>
      <c r="E25" s="430">
        <v>2543072</v>
      </c>
      <c r="F25" s="408">
        <v>32.28</v>
      </c>
      <c r="G25" s="409">
        <v>8192960</v>
      </c>
      <c r="H25" s="410">
        <f>ROUND(G25*100/G$18,2)</f>
        <v>61.2</v>
      </c>
      <c r="I25" s="430">
        <v>9995475</v>
      </c>
      <c r="J25" s="410">
        <f>ROUND(I25*100/I$18,2)</f>
        <v>62.32</v>
      </c>
      <c r="K25" s="407">
        <v>21150485</v>
      </c>
      <c r="L25" s="410">
        <f>ROUND(K25*100/K$18,2)</f>
        <v>84.97</v>
      </c>
      <c r="M25" s="446">
        <v>16793583</v>
      </c>
      <c r="N25" s="410">
        <f>ROUND(M25*100/M$18,2)</f>
        <v>77.52</v>
      </c>
    </row>
    <row r="26" spans="1:15" ht="13.35" customHeight="1">
      <c r="A26" s="442"/>
      <c r="B26" s="442"/>
      <c r="C26" s="442"/>
      <c r="D26" s="674" t="s">
        <v>101</v>
      </c>
      <c r="E26" s="430">
        <v>360178</v>
      </c>
      <c r="F26" s="408">
        <v>4.57</v>
      </c>
      <c r="G26" s="409">
        <v>123573</v>
      </c>
      <c r="H26" s="410">
        <f>ROUND(G26*100/G$18,2)</f>
        <v>0.92</v>
      </c>
      <c r="I26" s="430">
        <v>237570</v>
      </c>
      <c r="J26" s="410">
        <f>ROUND(I26*100/I$18,2)</f>
        <v>1.48</v>
      </c>
      <c r="K26" s="407">
        <v>102641</v>
      </c>
      <c r="L26" s="410">
        <f>ROUND(K26*100/K$18,2)</f>
        <v>0.41</v>
      </c>
      <c r="M26" s="446">
        <v>188139</v>
      </c>
      <c r="N26" s="410">
        <f>ROUND(M26*100/M$18,2)</f>
        <v>0.87</v>
      </c>
    </row>
    <row r="27" spans="1:15" ht="13.35" customHeight="1">
      <c r="A27" s="442"/>
      <c r="B27" s="442"/>
      <c r="C27" s="442"/>
      <c r="D27" s="673"/>
      <c r="E27" s="429"/>
      <c r="F27" s="403"/>
      <c r="G27" s="404"/>
      <c r="H27" s="400"/>
      <c r="I27" s="429"/>
      <c r="J27" s="400"/>
      <c r="K27" s="402"/>
      <c r="L27" s="400"/>
      <c r="M27" s="445"/>
      <c r="N27" s="405"/>
    </row>
    <row r="28" spans="1:15" ht="13.5" customHeight="1">
      <c r="A28" s="442"/>
      <c r="B28" s="442"/>
      <c r="C28" s="413"/>
      <c r="D28" s="672" t="s">
        <v>103</v>
      </c>
      <c r="E28" s="431">
        <f t="shared" ref="E28:L28" si="7">SUM(E29:E33)</f>
        <v>1582615.8</v>
      </c>
      <c r="F28" s="398">
        <f t="shared" si="7"/>
        <v>100</v>
      </c>
      <c r="G28" s="447">
        <f t="shared" si="7"/>
        <v>1941106.7000000002</v>
      </c>
      <c r="H28" s="400">
        <f t="shared" si="7"/>
        <v>100</v>
      </c>
      <c r="I28" s="455">
        <f t="shared" ref="I28:J28" si="8">SUM(I29:I33)</f>
        <v>2396917.4000000004</v>
      </c>
      <c r="J28" s="400">
        <f t="shared" si="8"/>
        <v>100</v>
      </c>
      <c r="K28" s="456">
        <f t="shared" si="7"/>
        <v>2186521</v>
      </c>
      <c r="L28" s="400">
        <f t="shared" si="7"/>
        <v>100</v>
      </c>
      <c r="M28" s="447">
        <f t="shared" ref="M28:N28" si="9">SUM(M29:M33)</f>
        <v>2700645.1</v>
      </c>
      <c r="N28" s="400">
        <f t="shared" si="9"/>
        <v>100</v>
      </c>
    </row>
    <row r="29" spans="1:15" ht="12" customHeight="1">
      <c r="A29" s="413"/>
      <c r="B29" s="413"/>
      <c r="C29" s="413"/>
      <c r="D29" s="673" t="s">
        <v>95</v>
      </c>
      <c r="E29" s="432">
        <v>64438.3</v>
      </c>
      <c r="F29" s="403">
        <f>ROUND(E29*100/E$28,2)</f>
        <v>4.07</v>
      </c>
      <c r="G29" s="270">
        <v>70140.600000000006</v>
      </c>
      <c r="H29" s="405">
        <v>3.62</v>
      </c>
      <c r="I29" s="432">
        <v>130530.1</v>
      </c>
      <c r="J29" s="405">
        <f t="shared" ref="J29:J31" si="10">ROUND(I29*100/I$28,2)</f>
        <v>5.45</v>
      </c>
      <c r="K29" s="422">
        <v>156246.5</v>
      </c>
      <c r="L29" s="405">
        <v>7.14</v>
      </c>
      <c r="M29" s="448">
        <v>173838.2</v>
      </c>
      <c r="N29" s="405">
        <f t="shared" ref="N29:N33" si="11">ROUND(M29*100/M$28,2)</f>
        <v>6.44</v>
      </c>
      <c r="O29" s="464"/>
    </row>
    <row r="30" spans="1:15" ht="13.35" customHeight="1">
      <c r="A30" s="413"/>
      <c r="B30" s="413"/>
      <c r="C30" s="395"/>
      <c r="D30" s="673" t="s">
        <v>96</v>
      </c>
      <c r="E30" s="432">
        <v>785440</v>
      </c>
      <c r="F30" s="403">
        <f>ROUND(E30*100/E$28,2)</f>
        <v>49.63</v>
      </c>
      <c r="G30" s="270">
        <v>938351.5</v>
      </c>
      <c r="H30" s="405">
        <f>ROUND(G30*100/G$28,2)</f>
        <v>48.34</v>
      </c>
      <c r="I30" s="432">
        <v>982620.3</v>
      </c>
      <c r="J30" s="405">
        <f t="shared" si="10"/>
        <v>41</v>
      </c>
      <c r="K30" s="422">
        <v>957183.8</v>
      </c>
      <c r="L30" s="405">
        <f t="shared" ref="L30:L33" si="12">ROUND(K30*100/K$28,2)</f>
        <v>43.78</v>
      </c>
      <c r="M30" s="448">
        <v>938420.8</v>
      </c>
      <c r="N30" s="405">
        <f t="shared" si="11"/>
        <v>34.75</v>
      </c>
      <c r="O30" s="464"/>
    </row>
    <row r="31" spans="1:15" ht="12.75" customHeight="1">
      <c r="A31" s="395"/>
      <c r="B31" s="395"/>
      <c r="C31" s="395"/>
      <c r="D31" s="673" t="s">
        <v>97</v>
      </c>
      <c r="E31" s="432">
        <v>149359.9</v>
      </c>
      <c r="F31" s="403">
        <f>ROUND(E31*100/E$28,2)</f>
        <v>9.44</v>
      </c>
      <c r="G31" s="270">
        <v>82668</v>
      </c>
      <c r="H31" s="405">
        <f>ROUND(G31*100/G$28,2)</f>
        <v>4.26</v>
      </c>
      <c r="I31" s="432">
        <v>104243.9</v>
      </c>
      <c r="J31" s="405">
        <f t="shared" si="10"/>
        <v>4.3499999999999996</v>
      </c>
      <c r="K31" s="422">
        <v>65243.8</v>
      </c>
      <c r="L31" s="405">
        <f t="shared" si="12"/>
        <v>2.98</v>
      </c>
      <c r="M31" s="448">
        <v>95168.1</v>
      </c>
      <c r="N31" s="405">
        <f t="shared" si="11"/>
        <v>3.52</v>
      </c>
      <c r="O31" s="464"/>
    </row>
    <row r="32" spans="1:15" ht="15" customHeight="1">
      <c r="A32" s="395"/>
      <c r="B32" s="395"/>
      <c r="C32" s="416"/>
      <c r="D32" s="673" t="s">
        <v>98</v>
      </c>
      <c r="E32" s="432">
        <v>124557.8</v>
      </c>
      <c r="F32" s="403">
        <f>ROUND(E32*100/E$28,2)</f>
        <v>7.87</v>
      </c>
      <c r="G32" s="270">
        <v>247177.8</v>
      </c>
      <c r="H32" s="405">
        <f>ROUND(G32*100/G$28,2)</f>
        <v>12.73</v>
      </c>
      <c r="I32" s="432">
        <v>318196.90000000002</v>
      </c>
      <c r="J32" s="405">
        <v>13.27</v>
      </c>
      <c r="K32" s="422">
        <v>347402.1</v>
      </c>
      <c r="L32" s="405">
        <f t="shared" si="12"/>
        <v>15.89</v>
      </c>
      <c r="M32" s="448">
        <v>699111.5</v>
      </c>
      <c r="N32" s="405">
        <f t="shared" si="11"/>
        <v>25.89</v>
      </c>
      <c r="O32" s="464"/>
    </row>
    <row r="33" spans="1:15" ht="13.35" customHeight="1">
      <c r="A33" s="416"/>
      <c r="B33" s="416"/>
      <c r="C33" s="416"/>
      <c r="D33" s="673" t="s">
        <v>99</v>
      </c>
      <c r="E33" s="457">
        <v>458819.8</v>
      </c>
      <c r="F33" s="403">
        <f>ROUND(E33*100/E$28,2)</f>
        <v>28.99</v>
      </c>
      <c r="G33" s="458">
        <v>602768.80000000005</v>
      </c>
      <c r="H33" s="405">
        <f>ROUND(G33*100/G$28,2)</f>
        <v>31.05</v>
      </c>
      <c r="I33" s="457">
        <v>861326.2</v>
      </c>
      <c r="J33" s="405">
        <f t="shared" ref="J33" si="13">ROUND(I33*100/I$28,2)</f>
        <v>35.93</v>
      </c>
      <c r="K33" s="449">
        <v>660444.80000000005</v>
      </c>
      <c r="L33" s="405">
        <f t="shared" si="12"/>
        <v>30.21</v>
      </c>
      <c r="M33" s="450">
        <v>794106.5</v>
      </c>
      <c r="N33" s="405">
        <f t="shared" si="11"/>
        <v>29.4</v>
      </c>
      <c r="O33" s="464"/>
    </row>
    <row r="34" spans="1:15" ht="13.35" customHeight="1">
      <c r="A34" s="416"/>
      <c r="B34" s="416"/>
      <c r="C34" s="419"/>
      <c r="D34" s="673"/>
      <c r="E34" s="432"/>
      <c r="F34" s="403"/>
      <c r="G34" s="270"/>
      <c r="H34" s="459"/>
      <c r="I34" s="432"/>
      <c r="J34" s="459"/>
      <c r="K34" s="422"/>
      <c r="L34" s="459"/>
      <c r="M34" s="448"/>
      <c r="N34" s="459"/>
      <c r="O34" s="464"/>
    </row>
    <row r="35" spans="1:15" ht="14.25" customHeight="1">
      <c r="A35" s="419"/>
      <c r="B35" s="419"/>
      <c r="C35" s="395"/>
      <c r="D35" s="674" t="s">
        <v>100</v>
      </c>
      <c r="E35" s="433">
        <v>54540</v>
      </c>
      <c r="F35" s="408">
        <v>3.45</v>
      </c>
      <c r="G35" s="271">
        <v>211549.8</v>
      </c>
      <c r="H35" s="410">
        <f>ROUND(G35*100/G$28,2)</f>
        <v>10.9</v>
      </c>
      <c r="I35" s="433">
        <v>200446.9</v>
      </c>
      <c r="J35" s="410">
        <f>ROUND(I35*100/I$28,2)</f>
        <v>8.36</v>
      </c>
      <c r="K35" s="423">
        <v>278410.40000000002</v>
      </c>
      <c r="L35" s="410">
        <f>ROUND(K35*100/K$28,2)</f>
        <v>12.73</v>
      </c>
      <c r="M35" s="451">
        <v>269615.90000000002</v>
      </c>
      <c r="N35" s="410">
        <f>ROUND(M35*100/M$28,2)</f>
        <v>9.98</v>
      </c>
      <c r="O35" s="464"/>
    </row>
    <row r="36" spans="1:15" ht="13.35" customHeight="1">
      <c r="A36" s="395"/>
      <c r="B36" s="395"/>
      <c r="C36" s="395"/>
      <c r="D36" s="674" t="s">
        <v>101</v>
      </c>
      <c r="E36" s="433">
        <v>226233.1</v>
      </c>
      <c r="F36" s="408">
        <v>14.29</v>
      </c>
      <c r="G36" s="271">
        <v>77693.8</v>
      </c>
      <c r="H36" s="410">
        <f>ROUND(G36*100/G$28,2)</f>
        <v>4</v>
      </c>
      <c r="I36" s="433">
        <v>146428.6</v>
      </c>
      <c r="J36" s="410">
        <f>ROUND(I36*100/I$28,2)</f>
        <v>6.11</v>
      </c>
      <c r="K36" s="423">
        <v>63525.8</v>
      </c>
      <c r="L36" s="410">
        <f>ROUND(K36*100/K$28,2)</f>
        <v>2.91</v>
      </c>
      <c r="M36" s="451">
        <v>115404.3</v>
      </c>
      <c r="N36" s="410">
        <f>ROUND(M36*100/M$28,2)</f>
        <v>4.2699999999999996</v>
      </c>
      <c r="O36" s="464"/>
    </row>
    <row r="37" spans="1:15" ht="13.35" customHeight="1">
      <c r="A37" s="395"/>
      <c r="B37" s="395"/>
      <c r="C37" s="416"/>
      <c r="D37" s="673"/>
      <c r="E37" s="435"/>
      <c r="F37" s="403"/>
      <c r="G37" s="427"/>
      <c r="H37" s="460"/>
      <c r="I37" s="435"/>
      <c r="J37" s="460"/>
      <c r="K37" s="426"/>
      <c r="L37" s="460"/>
      <c r="M37" s="452"/>
      <c r="N37" s="405"/>
    </row>
    <row r="38" spans="1:15" ht="13.35" customHeight="1">
      <c r="A38" s="416"/>
      <c r="B38" s="416"/>
      <c r="C38" s="395"/>
      <c r="D38" s="824" t="s">
        <v>104</v>
      </c>
      <c r="E38" s="461"/>
      <c r="F38" s="461"/>
      <c r="G38" s="815"/>
      <c r="H38" s="816"/>
      <c r="I38" s="815"/>
      <c r="J38" s="816"/>
      <c r="K38" s="815"/>
      <c r="L38" s="816"/>
      <c r="M38" s="815"/>
      <c r="N38" s="816"/>
    </row>
    <row r="39" spans="1:15" ht="13.35" customHeight="1">
      <c r="A39" s="395"/>
      <c r="B39" s="395"/>
      <c r="C39" s="395"/>
      <c r="D39" s="825"/>
      <c r="E39" s="462"/>
      <c r="F39" s="462"/>
      <c r="G39" s="817"/>
      <c r="H39" s="818"/>
      <c r="I39" s="817"/>
      <c r="J39" s="818"/>
      <c r="K39" s="817"/>
      <c r="L39" s="818"/>
      <c r="M39" s="817"/>
      <c r="N39" s="818"/>
    </row>
    <row r="40" spans="1:15" ht="12.75" customHeight="1">
      <c r="A40" s="395"/>
      <c r="B40" s="395"/>
      <c r="C40" s="416"/>
      <c r="D40" s="672" t="s">
        <v>94</v>
      </c>
      <c r="E40" s="453">
        <f t="shared" ref="E40:L40" si="14">SUM(E41:E45)</f>
        <v>539797</v>
      </c>
      <c r="F40" s="398">
        <f t="shared" si="14"/>
        <v>100</v>
      </c>
      <c r="G40" s="454">
        <f t="shared" si="14"/>
        <v>525014</v>
      </c>
      <c r="H40" s="400">
        <f t="shared" si="14"/>
        <v>100</v>
      </c>
      <c r="I40" s="453">
        <f t="shared" ref="I40:J40" si="15">SUM(I41:I45)</f>
        <v>670539</v>
      </c>
      <c r="J40" s="400">
        <f t="shared" si="15"/>
        <v>100</v>
      </c>
      <c r="K40" s="443">
        <f t="shared" si="14"/>
        <v>1238522</v>
      </c>
      <c r="L40" s="400">
        <f t="shared" si="14"/>
        <v>99.999999999999986</v>
      </c>
      <c r="M40" s="444">
        <f t="shared" ref="M40:N40" si="16">SUM(M41:M45)</f>
        <v>917585</v>
      </c>
      <c r="N40" s="400">
        <f t="shared" si="16"/>
        <v>100</v>
      </c>
    </row>
    <row r="41" spans="1:15" ht="12.75" customHeight="1">
      <c r="A41" s="416"/>
      <c r="B41" s="416"/>
      <c r="C41" s="413"/>
      <c r="D41" s="673" t="s">
        <v>95</v>
      </c>
      <c r="E41" s="429">
        <v>223567</v>
      </c>
      <c r="F41" s="403">
        <f>ROUND(E41*100/E$40,2)</f>
        <v>41.42</v>
      </c>
      <c r="G41" s="404">
        <v>210411</v>
      </c>
      <c r="H41" s="405">
        <f>ROUND(G41*100/G$40,2)</f>
        <v>40.08</v>
      </c>
      <c r="I41" s="429">
        <v>181755</v>
      </c>
      <c r="J41" s="405">
        <v>27.1</v>
      </c>
      <c r="K41" s="402">
        <v>221232</v>
      </c>
      <c r="L41" s="405">
        <f>ROUND(K41*100/K$40,2)</f>
        <v>17.86</v>
      </c>
      <c r="M41" s="445">
        <v>207422</v>
      </c>
      <c r="N41" s="405">
        <f>ROUND(M41*100/M$40,2)</f>
        <v>22.61</v>
      </c>
    </row>
    <row r="42" spans="1:15" ht="12" customHeight="1">
      <c r="A42" s="413"/>
      <c r="B42" s="413"/>
      <c r="C42" s="413"/>
      <c r="D42" s="673" t="s">
        <v>96</v>
      </c>
      <c r="E42" s="429">
        <v>5300</v>
      </c>
      <c r="F42" s="403">
        <f>ROUND(E42*100/E$40,2)</f>
        <v>0.98</v>
      </c>
      <c r="G42" s="404">
        <v>6233</v>
      </c>
      <c r="H42" s="405">
        <f>ROUND(G42*100/G$40,2)</f>
        <v>1.19</v>
      </c>
      <c r="I42" s="429">
        <v>5546</v>
      </c>
      <c r="J42" s="405">
        <f>ROUND(I42*100/I$40,2)</f>
        <v>0.83</v>
      </c>
      <c r="K42" s="402">
        <v>442870</v>
      </c>
      <c r="L42" s="405">
        <f>ROUND(K42*100/K$40,2)</f>
        <v>35.76</v>
      </c>
      <c r="M42" s="445">
        <v>16620</v>
      </c>
      <c r="N42" s="405">
        <f>ROUND(M42*100/M$40,2)</f>
        <v>1.81</v>
      </c>
    </row>
    <row r="43" spans="1:15" ht="13.35" customHeight="1">
      <c r="A43" s="413"/>
      <c r="B43" s="413"/>
      <c r="C43" s="413"/>
      <c r="D43" s="673" t="s">
        <v>97</v>
      </c>
      <c r="E43" s="429">
        <v>121756</v>
      </c>
      <c r="F43" s="403">
        <f>ROUND(E43*100/E$40,2)</f>
        <v>22.56</v>
      </c>
      <c r="G43" s="404">
        <v>74204</v>
      </c>
      <c r="H43" s="405">
        <f>ROUND(G43*100/G$40,2)</f>
        <v>14.13</v>
      </c>
      <c r="I43" s="429">
        <v>92833</v>
      </c>
      <c r="J43" s="405">
        <f>ROUND(I43*100/I$40,2)</f>
        <v>13.84</v>
      </c>
      <c r="K43" s="402">
        <v>204132</v>
      </c>
      <c r="L43" s="405">
        <f>ROUND(K43*100/K$40,2)</f>
        <v>16.48</v>
      </c>
      <c r="M43" s="445">
        <v>103694</v>
      </c>
      <c r="N43" s="405">
        <f>ROUND(M43*100/M$40,2)</f>
        <v>11.3</v>
      </c>
    </row>
    <row r="44" spans="1:15" ht="13.35" customHeight="1">
      <c r="A44" s="413"/>
      <c r="B44" s="413"/>
      <c r="C44" s="395"/>
      <c r="D44" s="673" t="s">
        <v>98</v>
      </c>
      <c r="E44" s="429">
        <v>4527</v>
      </c>
      <c r="F44" s="403">
        <f>ROUND(E44*100/E$40,2)</f>
        <v>0.84</v>
      </c>
      <c r="G44" s="404">
        <v>4578</v>
      </c>
      <c r="H44" s="405">
        <f>ROUND(G44*100/G$40,2)</f>
        <v>0.87</v>
      </c>
      <c r="I44" s="429">
        <v>45971</v>
      </c>
      <c r="J44" s="405">
        <f>ROUND(I44*100/I$40,2)</f>
        <v>6.86</v>
      </c>
      <c r="K44" s="402">
        <v>27320</v>
      </c>
      <c r="L44" s="405">
        <f>ROUND(K44*100/K$40,2)</f>
        <v>2.21</v>
      </c>
      <c r="M44" s="445">
        <v>238304</v>
      </c>
      <c r="N44" s="405">
        <f>ROUND(M44*100/M$40,2)</f>
        <v>25.97</v>
      </c>
    </row>
    <row r="45" spans="1:15" ht="12" customHeight="1">
      <c r="A45" s="395"/>
      <c r="B45" s="395"/>
      <c r="C45" s="395"/>
      <c r="D45" s="673" t="s">
        <v>99</v>
      </c>
      <c r="E45" s="429">
        <v>184647</v>
      </c>
      <c r="F45" s="403">
        <v>34.200000000000003</v>
      </c>
      <c r="G45" s="404">
        <v>229588</v>
      </c>
      <c r="H45" s="405">
        <f>ROUND(G45*100/G$40,2)</f>
        <v>43.73</v>
      </c>
      <c r="I45" s="429">
        <v>344434</v>
      </c>
      <c r="J45" s="405">
        <f>ROUND(I45*100/I$40,2)</f>
        <v>51.37</v>
      </c>
      <c r="K45" s="402">
        <v>342968</v>
      </c>
      <c r="L45" s="405">
        <f>ROUND(K45*100/K$40,2)</f>
        <v>27.69</v>
      </c>
      <c r="M45" s="445">
        <v>351545</v>
      </c>
      <c r="N45" s="405">
        <f>ROUND(M45*100/M$40,2)</f>
        <v>38.31</v>
      </c>
    </row>
    <row r="46" spans="1:15" ht="13.35" customHeight="1">
      <c r="A46" s="395"/>
      <c r="B46" s="395"/>
      <c r="C46" s="416"/>
      <c r="D46" s="673"/>
      <c r="E46" s="429"/>
      <c r="F46" s="403"/>
      <c r="G46" s="409"/>
      <c r="H46" s="405"/>
      <c r="I46" s="430"/>
      <c r="J46" s="405"/>
      <c r="K46" s="407"/>
      <c r="L46" s="405"/>
      <c r="M46" s="445"/>
      <c r="N46" s="405"/>
    </row>
    <row r="47" spans="1:15" ht="13.35" customHeight="1">
      <c r="A47" s="416"/>
      <c r="B47" s="416"/>
      <c r="C47" s="416"/>
      <c r="D47" s="674" t="s">
        <v>100</v>
      </c>
      <c r="E47" s="430">
        <v>1325</v>
      </c>
      <c r="F47" s="408">
        <v>0.25</v>
      </c>
      <c r="G47" s="409">
        <v>89</v>
      </c>
      <c r="H47" s="410">
        <f>ROUND(G47*100/G$40,2)</f>
        <v>0.02</v>
      </c>
      <c r="I47" s="430">
        <v>59</v>
      </c>
      <c r="J47" s="410">
        <f>ROUND(I47*100/I$40,2)</f>
        <v>0.01</v>
      </c>
      <c r="K47" s="407">
        <v>93</v>
      </c>
      <c r="L47" s="410">
        <f>ROUND(K47*100/K$40,2)</f>
        <v>0.01</v>
      </c>
      <c r="M47" s="446">
        <v>14036</v>
      </c>
      <c r="N47" s="410">
        <f>ROUND(M47*100/M$40,2)</f>
        <v>1.53</v>
      </c>
    </row>
    <row r="48" spans="1:15" ht="13.35" customHeight="1">
      <c r="A48" s="416"/>
      <c r="B48" s="416"/>
      <c r="C48" s="419"/>
      <c r="D48" s="674" t="s">
        <v>101</v>
      </c>
      <c r="E48" s="430">
        <v>565</v>
      </c>
      <c r="F48" s="408">
        <v>0.1</v>
      </c>
      <c r="G48" s="404">
        <v>592</v>
      </c>
      <c r="H48" s="410">
        <f>ROUND(G48*100/G$40,2)</f>
        <v>0.11</v>
      </c>
      <c r="I48" s="429">
        <v>593</v>
      </c>
      <c r="J48" s="410">
        <f>ROUND(I48*100/I$40,2)</f>
        <v>0.09</v>
      </c>
      <c r="K48" s="402">
        <v>554</v>
      </c>
      <c r="L48" s="410">
        <f>ROUND(K48*100/K$40,2)</f>
        <v>0.04</v>
      </c>
      <c r="M48" s="446">
        <v>558</v>
      </c>
      <c r="N48" s="410">
        <f>ROUND(M48*100/M$40,2)</f>
        <v>0.06</v>
      </c>
    </row>
    <row r="49" spans="1:14" ht="13.35" customHeight="1">
      <c r="A49" s="419"/>
      <c r="B49" s="419"/>
      <c r="C49" s="395"/>
      <c r="D49" s="674"/>
      <c r="E49" s="429"/>
      <c r="F49" s="403"/>
      <c r="G49" s="454"/>
      <c r="H49" s="405"/>
      <c r="I49" s="453"/>
      <c r="J49" s="405"/>
      <c r="K49" s="443"/>
      <c r="L49" s="405"/>
      <c r="M49" s="445"/>
      <c r="N49" s="405"/>
    </row>
    <row r="50" spans="1:14" ht="11.25" customHeight="1">
      <c r="A50" s="395"/>
      <c r="B50" s="395"/>
      <c r="C50" s="395"/>
      <c r="D50" s="672" t="s">
        <v>102</v>
      </c>
      <c r="E50" s="453">
        <f t="shared" ref="E50:L50" si="17">SUM(E51:E55)</f>
        <v>10586086</v>
      </c>
      <c r="F50" s="398">
        <f t="shared" si="17"/>
        <v>100</v>
      </c>
      <c r="G50" s="454">
        <f t="shared" si="17"/>
        <v>15651225</v>
      </c>
      <c r="H50" s="400">
        <f t="shared" si="17"/>
        <v>100</v>
      </c>
      <c r="I50" s="453">
        <f t="shared" ref="I50:J50" si="18">SUM(I51:I55)</f>
        <v>16672537</v>
      </c>
      <c r="J50" s="400">
        <f t="shared" si="18"/>
        <v>100</v>
      </c>
      <c r="K50" s="443">
        <f t="shared" si="17"/>
        <v>29325839</v>
      </c>
      <c r="L50" s="400">
        <f t="shared" si="17"/>
        <v>100</v>
      </c>
      <c r="M50" s="444">
        <f t="shared" ref="M50:N50" si="19">SUM(M51:M55)</f>
        <v>26504671</v>
      </c>
      <c r="N50" s="400">
        <f t="shared" si="19"/>
        <v>99.990000000000009</v>
      </c>
    </row>
    <row r="51" spans="1:14" ht="13.5" customHeight="1">
      <c r="A51" s="395"/>
      <c r="B51" s="395"/>
      <c r="C51" s="416"/>
      <c r="D51" s="673" t="s">
        <v>95</v>
      </c>
      <c r="E51" s="429">
        <v>215256</v>
      </c>
      <c r="F51" s="403">
        <f>ROUND(E51*100/E$50,2)</f>
        <v>2.0299999999999998</v>
      </c>
      <c r="G51" s="404">
        <v>203454</v>
      </c>
      <c r="H51" s="405">
        <f>ROUND(G51*100/G$50,2)</f>
        <v>1.3</v>
      </c>
      <c r="I51" s="429">
        <v>176928</v>
      </c>
      <c r="J51" s="405">
        <f>ROUND(I51*100/I$50,2)</f>
        <v>1.06</v>
      </c>
      <c r="K51" s="402">
        <v>216778</v>
      </c>
      <c r="L51" s="405">
        <f>ROUND(K51*100/K$50,2)</f>
        <v>0.74</v>
      </c>
      <c r="M51" s="445">
        <v>199099</v>
      </c>
      <c r="N51" s="405">
        <f>ROUND(M51*100/M$50,2)</f>
        <v>0.75</v>
      </c>
    </row>
    <row r="52" spans="1:14" ht="13.35" customHeight="1">
      <c r="A52" s="416"/>
      <c r="B52" s="416"/>
      <c r="C52" s="395"/>
      <c r="D52" s="673" t="s">
        <v>96</v>
      </c>
      <c r="E52" s="429">
        <v>8560474</v>
      </c>
      <c r="F52" s="403">
        <f>ROUND(E52*100/E$50,2)</f>
        <v>80.87</v>
      </c>
      <c r="G52" s="404">
        <v>14213766</v>
      </c>
      <c r="H52" s="405">
        <v>90.81</v>
      </c>
      <c r="I52" s="429">
        <v>14633870</v>
      </c>
      <c r="J52" s="405">
        <f t="shared" ref="J52:J55" si="20">ROUND(I52*100/I$50,2)</f>
        <v>87.77</v>
      </c>
      <c r="K52" s="402">
        <v>27306549</v>
      </c>
      <c r="L52" s="405">
        <f t="shared" ref="L52:L55" si="21">ROUND(K52*100/K$50,2)</f>
        <v>93.11</v>
      </c>
      <c r="M52" s="445">
        <v>24690325</v>
      </c>
      <c r="N52" s="405">
        <f t="shared" ref="N52:N55" si="22">ROUND(M52*100/M$50,2)</f>
        <v>93.15</v>
      </c>
    </row>
    <row r="53" spans="1:14" ht="13.35" customHeight="1">
      <c r="A53" s="395"/>
      <c r="B53" s="395"/>
      <c r="C53" s="395"/>
      <c r="D53" s="673" t="s">
        <v>97</v>
      </c>
      <c r="E53" s="429">
        <v>1492658</v>
      </c>
      <c r="F53" s="403">
        <f>ROUND(E53*100/E$50,2)</f>
        <v>14.1</v>
      </c>
      <c r="G53" s="404">
        <v>797634</v>
      </c>
      <c r="H53" s="405">
        <f>ROUND(G53*100/G$50,2)</f>
        <v>5.0999999999999996</v>
      </c>
      <c r="I53" s="429">
        <v>1138994</v>
      </c>
      <c r="J53" s="405">
        <f t="shared" si="20"/>
        <v>6.83</v>
      </c>
      <c r="K53" s="402">
        <v>1185348</v>
      </c>
      <c r="L53" s="405">
        <f t="shared" si="21"/>
        <v>4.04</v>
      </c>
      <c r="M53" s="445">
        <v>714285</v>
      </c>
      <c r="N53" s="405">
        <f t="shared" si="22"/>
        <v>2.69</v>
      </c>
    </row>
    <row r="54" spans="1:14" ht="12" customHeight="1">
      <c r="A54" s="395"/>
      <c r="B54" s="395"/>
      <c r="C54" s="416"/>
      <c r="D54" s="673" t="s">
        <v>98</v>
      </c>
      <c r="E54" s="429">
        <v>145390</v>
      </c>
      <c r="F54" s="403">
        <f>ROUND(E54*100/E$50,2)</f>
        <v>1.37</v>
      </c>
      <c r="G54" s="409">
        <v>218559</v>
      </c>
      <c r="H54" s="405">
        <f>ROUND(G54*100/G$50,2)</f>
        <v>1.4</v>
      </c>
      <c r="I54" s="430">
        <v>394351</v>
      </c>
      <c r="J54" s="405">
        <f t="shared" si="20"/>
        <v>2.37</v>
      </c>
      <c r="K54" s="407">
        <v>289383</v>
      </c>
      <c r="L54" s="405">
        <f t="shared" si="21"/>
        <v>0.99</v>
      </c>
      <c r="M54" s="445">
        <v>562765</v>
      </c>
      <c r="N54" s="405">
        <f t="shared" si="22"/>
        <v>2.12</v>
      </c>
    </row>
    <row r="55" spans="1:14" ht="13.35" customHeight="1">
      <c r="A55" s="416"/>
      <c r="B55" s="416"/>
      <c r="C55" s="395"/>
      <c r="D55" s="673" t="s">
        <v>99</v>
      </c>
      <c r="E55" s="429">
        <v>172308</v>
      </c>
      <c r="F55" s="403">
        <f>ROUND(E55*100/E$50,2)</f>
        <v>1.63</v>
      </c>
      <c r="G55" s="409">
        <v>217812</v>
      </c>
      <c r="H55" s="405">
        <f>ROUND(G55*100/G$50,2)</f>
        <v>1.39</v>
      </c>
      <c r="I55" s="430">
        <v>328394</v>
      </c>
      <c r="J55" s="405">
        <f t="shared" si="20"/>
        <v>1.97</v>
      </c>
      <c r="K55" s="402">
        <v>327781</v>
      </c>
      <c r="L55" s="405">
        <f t="shared" si="21"/>
        <v>1.1200000000000001</v>
      </c>
      <c r="M55" s="445">
        <v>338197</v>
      </c>
      <c r="N55" s="405">
        <f t="shared" si="22"/>
        <v>1.28</v>
      </c>
    </row>
    <row r="56" spans="1:14" ht="13.35" customHeight="1">
      <c r="A56" s="395"/>
      <c r="B56" s="395"/>
      <c r="C56" s="413"/>
      <c r="D56" s="673"/>
      <c r="E56" s="430"/>
      <c r="F56" s="408"/>
      <c r="G56" s="409"/>
      <c r="H56" s="405"/>
      <c r="I56" s="430"/>
      <c r="J56" s="405"/>
      <c r="K56" s="407"/>
      <c r="L56" s="405"/>
      <c r="M56" s="446"/>
      <c r="N56" s="405"/>
    </row>
    <row r="57" spans="1:14" ht="11.25" customHeight="1">
      <c r="A57" s="413"/>
      <c r="B57" s="413"/>
      <c r="C57" s="413"/>
      <c r="D57" s="674" t="s">
        <v>100</v>
      </c>
      <c r="E57" s="430">
        <v>3951956</v>
      </c>
      <c r="F57" s="408">
        <v>37.33</v>
      </c>
      <c r="G57" s="409">
        <v>7712807</v>
      </c>
      <c r="H57" s="410">
        <f>ROUND(G57*100/G$50,2)</f>
        <v>49.28</v>
      </c>
      <c r="I57" s="430">
        <v>8869368</v>
      </c>
      <c r="J57" s="410">
        <f>ROUND(I57*100/I$50,2)</f>
        <v>53.2</v>
      </c>
      <c r="K57" s="407">
        <v>20766137</v>
      </c>
      <c r="L57" s="410">
        <f>ROUND(K57*100/K$50,2)</f>
        <v>70.81</v>
      </c>
      <c r="M57" s="446">
        <v>18667801</v>
      </c>
      <c r="N57" s="410">
        <f>ROUND(M57*100/M$50,2)</f>
        <v>70.430000000000007</v>
      </c>
    </row>
    <row r="58" spans="1:14" ht="13.35" customHeight="1">
      <c r="A58" s="413"/>
      <c r="B58" s="413"/>
      <c r="C58" s="413"/>
      <c r="D58" s="674" t="s">
        <v>101</v>
      </c>
      <c r="E58" s="430">
        <v>476237</v>
      </c>
      <c r="F58" s="408">
        <v>4.5</v>
      </c>
      <c r="G58" s="271">
        <v>423953</v>
      </c>
      <c r="H58" s="410">
        <f>ROUND(G58*100/G$50,2)</f>
        <v>2.71</v>
      </c>
      <c r="I58" s="433">
        <v>413000</v>
      </c>
      <c r="J58" s="410">
        <f>ROUND(I58*100/I$50,2)</f>
        <v>2.48</v>
      </c>
      <c r="K58" s="423">
        <v>473208</v>
      </c>
      <c r="L58" s="410">
        <f>ROUND(K58*100/K$50,2)</f>
        <v>1.61</v>
      </c>
      <c r="M58" s="446">
        <v>393405</v>
      </c>
      <c r="N58" s="410">
        <f>ROUND(M58*100/M$50,2)</f>
        <v>1.48</v>
      </c>
    </row>
    <row r="59" spans="1:14" ht="13.35" customHeight="1">
      <c r="A59" s="413"/>
      <c r="B59" s="413"/>
      <c r="C59" s="413"/>
      <c r="D59" s="674"/>
      <c r="E59" s="429"/>
      <c r="F59" s="403"/>
      <c r="G59" s="270"/>
      <c r="H59" s="405"/>
      <c r="I59" s="432"/>
      <c r="J59" s="405"/>
      <c r="K59" s="422"/>
      <c r="L59" s="405"/>
      <c r="M59" s="445"/>
      <c r="N59" s="405"/>
    </row>
    <row r="60" spans="1:14" ht="13.35" customHeight="1">
      <c r="A60" s="413"/>
      <c r="B60" s="413"/>
      <c r="C60" s="413"/>
      <c r="D60" s="672" t="s">
        <v>103</v>
      </c>
      <c r="E60" s="431">
        <f t="shared" ref="E60:L60" si="23">SUM(E61:E65)</f>
        <v>1652124.9000000001</v>
      </c>
      <c r="F60" s="398">
        <f t="shared" si="23"/>
        <v>100</v>
      </c>
      <c r="G60" s="421">
        <f t="shared" si="23"/>
        <v>1873771.7000000004</v>
      </c>
      <c r="H60" s="400">
        <f t="shared" si="23"/>
        <v>100</v>
      </c>
      <c r="I60" s="431">
        <f t="shared" ref="I60:J60" si="24">SUM(I61:I65)</f>
        <v>2013663.3</v>
      </c>
      <c r="J60" s="400">
        <f t="shared" si="24"/>
        <v>99.999999999999986</v>
      </c>
      <c r="K60" s="420">
        <f t="shared" si="23"/>
        <v>2027091.5</v>
      </c>
      <c r="L60" s="400">
        <f t="shared" si="23"/>
        <v>99.99</v>
      </c>
      <c r="M60" s="447">
        <f t="shared" ref="M60:N60" si="25">SUM(M61:M65)</f>
        <v>2493923.1</v>
      </c>
      <c r="N60" s="400">
        <f t="shared" si="25"/>
        <v>100</v>
      </c>
    </row>
    <row r="61" spans="1:14" ht="13.35" customHeight="1">
      <c r="A61" s="413"/>
      <c r="B61" s="413"/>
      <c r="C61" s="413"/>
      <c r="D61" s="673" t="s">
        <v>95</v>
      </c>
      <c r="E61" s="432">
        <v>87147.1</v>
      </c>
      <c r="F61" s="403">
        <v>5.28</v>
      </c>
      <c r="G61" s="270">
        <v>79222.600000000006</v>
      </c>
      <c r="H61" s="405">
        <f>ROUND(G61*100/G$60,2)</f>
        <v>4.2300000000000004</v>
      </c>
      <c r="I61" s="432">
        <v>68357.899999999994</v>
      </c>
      <c r="J61" s="405">
        <f>ROUND(I61*100/I$60,2)</f>
        <v>3.39</v>
      </c>
      <c r="K61" s="422">
        <v>116598.7</v>
      </c>
      <c r="L61" s="405">
        <f>ROUND(K61*100/K$60,2)</f>
        <v>5.75</v>
      </c>
      <c r="M61" s="448">
        <v>121963.8</v>
      </c>
      <c r="N61" s="405">
        <f>ROUND(M61*100/M$60,2)</f>
        <v>4.8899999999999997</v>
      </c>
    </row>
    <row r="62" spans="1:14" ht="12" customHeight="1">
      <c r="A62" s="413"/>
      <c r="B62" s="413"/>
      <c r="C62" s="395"/>
      <c r="D62" s="673" t="s">
        <v>96</v>
      </c>
      <c r="E62" s="432">
        <v>1216145.2</v>
      </c>
      <c r="F62" s="403">
        <v>73.61</v>
      </c>
      <c r="G62" s="270">
        <v>1384592.6</v>
      </c>
      <c r="H62" s="405">
        <f>ROUND(G62*100/G$60,2)</f>
        <v>73.89</v>
      </c>
      <c r="I62" s="432">
        <v>1485512.1</v>
      </c>
      <c r="J62" s="405">
        <f t="shared" ref="J62:J65" si="26">ROUND(I62*100/I$60,2)</f>
        <v>73.77</v>
      </c>
      <c r="K62" s="422">
        <v>1388787.2</v>
      </c>
      <c r="L62" s="405">
        <f t="shared" ref="L62:L65" si="27">ROUND(K62*100/K$60,2)</f>
        <v>68.510000000000005</v>
      </c>
      <c r="M62" s="448">
        <v>1705131.8</v>
      </c>
      <c r="N62" s="405">
        <f t="shared" ref="N62:N65" si="28">ROUND(M62*100/M$60,2)</f>
        <v>68.37</v>
      </c>
    </row>
    <row r="63" spans="1:14" ht="12.75" customHeight="1">
      <c r="A63" s="395"/>
      <c r="B63" s="395"/>
      <c r="C63" s="395"/>
      <c r="D63" s="673" t="s">
        <v>97</v>
      </c>
      <c r="E63" s="432">
        <v>182018.3</v>
      </c>
      <c r="F63" s="403">
        <v>11.02</v>
      </c>
      <c r="G63" s="270">
        <v>110116.6</v>
      </c>
      <c r="H63" s="405">
        <f>ROUND(G63*100/G$60,2)</f>
        <v>5.88</v>
      </c>
      <c r="I63" s="432">
        <v>105417.3</v>
      </c>
      <c r="J63" s="405">
        <f t="shared" si="26"/>
        <v>5.24</v>
      </c>
      <c r="K63" s="422">
        <v>113497.8</v>
      </c>
      <c r="L63" s="405">
        <f t="shared" si="27"/>
        <v>5.6</v>
      </c>
      <c r="M63" s="448">
        <v>111106.7</v>
      </c>
      <c r="N63" s="405">
        <f t="shared" si="28"/>
        <v>4.46</v>
      </c>
    </row>
    <row r="64" spans="1:14" ht="12.75" customHeight="1">
      <c r="A64" s="395"/>
      <c r="B64" s="395"/>
      <c r="C64" s="416"/>
      <c r="D64" s="673" t="s">
        <v>98</v>
      </c>
      <c r="E64" s="432">
        <v>43655.8</v>
      </c>
      <c r="F64" s="403">
        <v>2.64</v>
      </c>
      <c r="G64" s="271">
        <v>141951.1</v>
      </c>
      <c r="H64" s="405">
        <v>7.57</v>
      </c>
      <c r="I64" s="433">
        <v>105508.6</v>
      </c>
      <c r="J64" s="405">
        <f t="shared" si="26"/>
        <v>5.24</v>
      </c>
      <c r="K64" s="422">
        <v>177869.6</v>
      </c>
      <c r="L64" s="405">
        <f t="shared" si="27"/>
        <v>8.77</v>
      </c>
      <c r="M64" s="448">
        <v>240422.6</v>
      </c>
      <c r="N64" s="405">
        <f t="shared" si="28"/>
        <v>9.64</v>
      </c>
    </row>
    <row r="65" spans="1:14" ht="13.5" customHeight="1">
      <c r="A65" s="416"/>
      <c r="B65" s="416"/>
      <c r="D65" s="673" t="s">
        <v>99</v>
      </c>
      <c r="E65" s="432">
        <v>123158.5</v>
      </c>
      <c r="F65" s="403">
        <v>7.45</v>
      </c>
      <c r="G65" s="271">
        <v>157888.79999999999</v>
      </c>
      <c r="H65" s="405">
        <f>ROUND(G65*100/G$60,2)</f>
        <v>8.43</v>
      </c>
      <c r="I65" s="433">
        <v>248867.4</v>
      </c>
      <c r="J65" s="405">
        <f t="shared" si="26"/>
        <v>12.36</v>
      </c>
      <c r="K65" s="422">
        <v>230338.2</v>
      </c>
      <c r="L65" s="405">
        <f t="shared" si="27"/>
        <v>11.36</v>
      </c>
      <c r="M65" s="448">
        <v>315298.2</v>
      </c>
      <c r="N65" s="405">
        <f t="shared" si="28"/>
        <v>12.64</v>
      </c>
    </row>
    <row r="66" spans="1:14" ht="12" customHeight="1">
      <c r="C66" s="395"/>
      <c r="D66" s="673"/>
      <c r="E66" s="432"/>
      <c r="F66" s="403"/>
      <c r="G66" s="271"/>
      <c r="H66" s="405"/>
      <c r="I66" s="433"/>
      <c r="J66" s="405"/>
      <c r="K66" s="423"/>
      <c r="L66" s="405"/>
      <c r="M66" s="448"/>
      <c r="N66" s="405"/>
    </row>
    <row r="67" spans="1:14" ht="13.5" customHeight="1">
      <c r="A67" s="395"/>
      <c r="B67" s="395"/>
      <c r="C67" s="1"/>
      <c r="D67" s="674" t="s">
        <v>100</v>
      </c>
      <c r="E67" s="433">
        <v>134707.29999999999</v>
      </c>
      <c r="F67" s="408">
        <v>8.15</v>
      </c>
      <c r="G67" s="271">
        <v>305098.40000000002</v>
      </c>
      <c r="H67" s="410">
        <f>ROUND(G67*100/G$60,2)</f>
        <v>16.28</v>
      </c>
      <c r="I67" s="433">
        <v>315397.59999999998</v>
      </c>
      <c r="J67" s="410">
        <f>ROUND(I67*100/I$60,2)</f>
        <v>15.66</v>
      </c>
      <c r="K67" s="423">
        <v>287552</v>
      </c>
      <c r="L67" s="410">
        <f>ROUND(K67*100/K$60,2)</f>
        <v>14.19</v>
      </c>
      <c r="M67" s="451">
        <v>533250.69999999995</v>
      </c>
      <c r="N67" s="410">
        <f>ROUND(M67*100/M$60,2)</f>
        <v>21.38</v>
      </c>
    </row>
    <row r="68" spans="1:14" ht="12.75" customHeight="1">
      <c r="A68" s="1"/>
      <c r="B68" s="1"/>
      <c r="D68" s="674" t="s">
        <v>101</v>
      </c>
      <c r="E68" s="433">
        <v>306238.09999999998</v>
      </c>
      <c r="F68" s="408">
        <v>18.54</v>
      </c>
      <c r="G68" s="271">
        <v>193866.9</v>
      </c>
      <c r="H68" s="410">
        <f>ROUND(G68*100/G$60,2)</f>
        <v>10.35</v>
      </c>
      <c r="I68" s="433">
        <v>200024.8</v>
      </c>
      <c r="J68" s="410">
        <f>ROUND(I68*100/I$60,2)</f>
        <v>9.93</v>
      </c>
      <c r="K68" s="423">
        <v>268349.90000000002</v>
      </c>
      <c r="L68" s="410">
        <f>ROUND(K68*100/K$60,2)</f>
        <v>13.24</v>
      </c>
      <c r="M68" s="451">
        <v>204610.3</v>
      </c>
      <c r="N68" s="410">
        <f>ROUND(M68*100/M$60,2)</f>
        <v>8.1999999999999993</v>
      </c>
    </row>
    <row r="69" spans="1:14" ht="12.75" customHeight="1">
      <c r="D69" s="674"/>
      <c r="E69" s="433"/>
      <c r="F69" s="408"/>
      <c r="G69" s="261"/>
      <c r="H69" s="471"/>
      <c r="I69" s="262"/>
      <c r="J69" s="471"/>
      <c r="K69" s="260"/>
      <c r="L69" s="471"/>
      <c r="M69" s="451"/>
      <c r="N69" s="410"/>
    </row>
    <row r="70" spans="1:14" ht="13.5" customHeight="1">
      <c r="D70" s="672" t="s">
        <v>105</v>
      </c>
      <c r="E70" s="432"/>
      <c r="F70" s="403">
        <v>3.51</v>
      </c>
      <c r="G70" s="261"/>
      <c r="H70" s="472">
        <v>4.75</v>
      </c>
      <c r="I70" s="262"/>
      <c r="J70" s="473">
        <v>5.2</v>
      </c>
      <c r="K70" s="260"/>
      <c r="L70" s="473">
        <v>6.37</v>
      </c>
      <c r="M70" s="448"/>
      <c r="N70" s="405"/>
    </row>
    <row r="71" spans="1:14" ht="12.75" customHeight="1" thickBot="1">
      <c r="D71" s="675" t="s">
        <v>106</v>
      </c>
      <c r="E71" s="474"/>
      <c r="F71" s="475">
        <v>2.85</v>
      </c>
      <c r="G71" s="439"/>
      <c r="H71" s="476">
        <v>2.2599999999999998</v>
      </c>
      <c r="I71" s="441"/>
      <c r="J71" s="473">
        <v>2.73</v>
      </c>
      <c r="K71" s="437"/>
      <c r="L71" s="473">
        <v>2.06</v>
      </c>
      <c r="M71" s="468"/>
      <c r="N71" s="467"/>
    </row>
    <row r="72" spans="1:14" ht="12.75" customHeight="1">
      <c r="D72" s="348" t="s">
        <v>107</v>
      </c>
      <c r="E72" s="469"/>
      <c r="F72" s="470"/>
      <c r="G72" s="469"/>
      <c r="H72" s="470"/>
      <c r="I72" s="470"/>
      <c r="J72" s="470"/>
      <c r="K72" s="477"/>
      <c r="L72" s="478"/>
      <c r="M72" s="469"/>
      <c r="N72" s="470"/>
    </row>
    <row r="73" spans="1:14" ht="12.75" customHeight="1"/>
    <row r="74" spans="1:14" ht="12.75" customHeight="1">
      <c r="B74" s="671" t="s">
        <v>108</v>
      </c>
      <c r="C74" s="819" t="s">
        <v>275</v>
      </c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</row>
    <row r="75" spans="1:14" ht="12.75" customHeight="1">
      <c r="D75" s="136"/>
      <c r="E75" s="391"/>
      <c r="F75" s="391"/>
      <c r="G75" s="391"/>
      <c r="H75" s="391"/>
      <c r="I75" s="391"/>
      <c r="J75" s="391"/>
      <c r="K75" s="151"/>
      <c r="M75" s="391"/>
      <c r="N75" s="391"/>
    </row>
    <row r="76" spans="1:14" ht="12.75" customHeight="1">
      <c r="H76" s="3"/>
      <c r="I76" s="3"/>
      <c r="J76" s="3"/>
    </row>
    <row r="77" spans="1:14" ht="12.75" customHeight="1"/>
    <row r="78" spans="1:14" ht="12.75" customHeight="1">
      <c r="K78" s="151"/>
      <c r="L78" s="151"/>
    </row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13">
    <mergeCell ref="M6:N7"/>
    <mergeCell ref="M38:N39"/>
    <mergeCell ref="C74:N74"/>
    <mergeCell ref="D1:D2"/>
    <mergeCell ref="D6:D7"/>
    <mergeCell ref="D38:D39"/>
    <mergeCell ref="E6:F7"/>
    <mergeCell ref="G6:H7"/>
    <mergeCell ref="I6:J7"/>
    <mergeCell ref="K6:L7"/>
    <mergeCell ref="G38:H39"/>
    <mergeCell ref="I38:J39"/>
    <mergeCell ref="K38:L39"/>
  </mergeCells>
  <printOptions horizontalCentered="1"/>
  <pageMargins left="0.196850393700787" right="0.196850393700787" top="0.39370078740157499" bottom="0.196850393700787" header="0.31496062992126" footer="0.31496062992126"/>
  <pageSetup paperSize="9" scale="58" orientation="landscape" r:id="rId1"/>
  <rowBreaks count="1" manualBreakCount="1">
    <brk id="7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88402966399123"/>
    <pageSetUpPr fitToPage="1"/>
  </sheetPr>
  <dimension ref="A1:O128"/>
  <sheetViews>
    <sheetView view="pageBreakPreview" topLeftCell="D1" zoomScale="89" zoomScaleNormal="100" zoomScaleSheetLayoutView="89" workbookViewId="0">
      <pane xSplit="1" ySplit="7" topLeftCell="E46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3.7109375" style="2" hidden="1" customWidth="1"/>
    <col min="2" max="2" width="1.42578125" style="2" customWidth="1"/>
    <col min="3" max="3" width="3.7109375" style="2" hidden="1" customWidth="1"/>
    <col min="4" max="4" width="40.140625" style="2" customWidth="1"/>
    <col min="5" max="5" width="19.42578125" style="2" customWidth="1"/>
    <col min="6" max="6" width="15.28515625" style="2" customWidth="1"/>
    <col min="7" max="7" width="19" style="2" customWidth="1"/>
    <col min="8" max="10" width="15.28515625" style="2" customWidth="1"/>
    <col min="11" max="11" width="18.140625" style="2" customWidth="1"/>
    <col min="12" max="12" width="15.28515625" style="2" customWidth="1"/>
    <col min="13" max="13" width="19.28515625" style="2" customWidth="1"/>
    <col min="14" max="14" width="16.28515625" style="2" customWidth="1"/>
    <col min="15" max="16384" width="9.140625" style="2"/>
  </cols>
  <sheetData>
    <row r="1" spans="1:14" s="1" customFormat="1" ht="16.5" customHeight="1">
      <c r="D1" s="821" t="s">
        <v>91</v>
      </c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8" customHeight="1">
      <c r="B2" s="2"/>
      <c r="C2" s="2"/>
      <c r="D2" s="821"/>
      <c r="E2" s="2"/>
      <c r="F2" s="2"/>
      <c r="G2" s="2"/>
      <c r="H2" s="2"/>
      <c r="I2" s="2"/>
      <c r="J2" s="2"/>
      <c r="K2" s="2"/>
      <c r="L2" s="2"/>
      <c r="M2" s="2"/>
    </row>
    <row r="3" spans="1:14" ht="14.1" customHeight="1" thickBot="1">
      <c r="B3" s="298"/>
      <c r="C3" s="298"/>
      <c r="D3" s="3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1" customHeight="1" thickBot="1">
      <c r="A4" s="298"/>
      <c r="D4" s="299"/>
      <c r="E4" s="153">
        <v>2017</v>
      </c>
      <c r="F4" s="208" t="s">
        <v>92</v>
      </c>
      <c r="G4" s="153">
        <v>2018</v>
      </c>
      <c r="H4" s="154" t="s">
        <v>92</v>
      </c>
      <c r="I4" s="209">
        <v>2019</v>
      </c>
      <c r="J4" s="154" t="s">
        <v>92</v>
      </c>
      <c r="K4" s="210">
        <v>2020</v>
      </c>
      <c r="L4" s="154" t="s">
        <v>92</v>
      </c>
      <c r="M4" s="153">
        <v>2021</v>
      </c>
      <c r="N4" s="154" t="s">
        <v>92</v>
      </c>
    </row>
    <row r="5" spans="1:14" ht="14.25" customHeight="1" thickBot="1">
      <c r="B5" s="393"/>
      <c r="C5" s="393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5" customHeight="1">
      <c r="A6" s="393"/>
      <c r="B6" s="393"/>
      <c r="C6" s="393"/>
      <c r="D6" s="827" t="s">
        <v>109</v>
      </c>
      <c r="E6" s="811"/>
      <c r="F6" s="812"/>
      <c r="G6" s="865"/>
      <c r="H6" s="865"/>
      <c r="I6" s="811"/>
      <c r="J6" s="812"/>
      <c r="K6" s="867"/>
      <c r="L6" s="812"/>
      <c r="M6" s="869"/>
      <c r="N6" s="870"/>
    </row>
    <row r="7" spans="1:14" ht="14.25" customHeight="1">
      <c r="A7" s="393"/>
      <c r="B7" s="394"/>
      <c r="C7" s="394"/>
      <c r="D7" s="828"/>
      <c r="E7" s="813"/>
      <c r="F7" s="814"/>
      <c r="G7" s="866"/>
      <c r="H7" s="866"/>
      <c r="I7" s="813"/>
      <c r="J7" s="814"/>
      <c r="K7" s="868"/>
      <c r="L7" s="814"/>
      <c r="M7" s="871"/>
      <c r="N7" s="872"/>
    </row>
    <row r="8" spans="1:14" ht="15.75" customHeight="1">
      <c r="A8" s="394"/>
      <c r="B8" s="395"/>
      <c r="C8" s="395"/>
      <c r="D8" s="396" t="s">
        <v>94</v>
      </c>
      <c r="E8" s="399">
        <f t="shared" ref="E8:L8" si="0">SUM(E9:E13)</f>
        <v>5174433</v>
      </c>
      <c r="F8" s="400">
        <f t="shared" si="0"/>
        <v>100</v>
      </c>
      <c r="G8" s="428">
        <f t="shared" si="0"/>
        <v>5789822</v>
      </c>
      <c r="H8" s="398">
        <f t="shared" si="0"/>
        <v>100</v>
      </c>
      <c r="I8" s="399">
        <f t="shared" ref="I8:J8" si="1">SUM(I9:I13)</f>
        <v>6501899</v>
      </c>
      <c r="J8" s="400">
        <f t="shared" si="1"/>
        <v>100</v>
      </c>
      <c r="K8" s="397">
        <f t="shared" si="0"/>
        <v>6311172</v>
      </c>
      <c r="L8" s="400">
        <f t="shared" si="0"/>
        <v>100.01</v>
      </c>
      <c r="M8" s="399">
        <f>SUM(M9:M13)</f>
        <v>6866854</v>
      </c>
      <c r="N8" s="400">
        <f>SUM(N9:N13)</f>
        <v>100</v>
      </c>
    </row>
    <row r="9" spans="1:14" ht="13.5" customHeight="1">
      <c r="A9" s="395"/>
      <c r="B9" s="395"/>
      <c r="C9" s="395"/>
      <c r="D9" s="401" t="s">
        <v>95</v>
      </c>
      <c r="E9" s="404">
        <v>2248038</v>
      </c>
      <c r="F9" s="405">
        <v>43.44</v>
      </c>
      <c r="G9" s="429">
        <v>2194072</v>
      </c>
      <c r="H9" s="403">
        <f>ROUND(G9*100/G$8,2)</f>
        <v>37.9</v>
      </c>
      <c r="I9" s="404">
        <v>2217336</v>
      </c>
      <c r="J9" s="405">
        <f>ROUND(I9*100/I$8,2)</f>
        <v>34.1</v>
      </c>
      <c r="K9" s="402">
        <v>2199150</v>
      </c>
      <c r="L9" s="405">
        <f>ROUND(K9*100/K$8,2)</f>
        <v>34.85</v>
      </c>
      <c r="M9" s="404">
        <v>2199881</v>
      </c>
      <c r="N9" s="405">
        <f>ROUND(M9*100/M$8,2)</f>
        <v>32.04</v>
      </c>
    </row>
    <row r="10" spans="1:14" ht="13.5" customHeight="1">
      <c r="A10" s="395"/>
      <c r="B10" s="395"/>
      <c r="C10" s="395"/>
      <c r="D10" s="401" t="s">
        <v>96</v>
      </c>
      <c r="E10" s="404">
        <f>470171+9</f>
        <v>470180</v>
      </c>
      <c r="F10" s="405">
        <f>ROUND(E10*100/E$8,2)</f>
        <v>9.09</v>
      </c>
      <c r="G10" s="429">
        <v>473615</v>
      </c>
      <c r="H10" s="403">
        <f>ROUND(G10*100/G$8,2)</f>
        <v>8.18</v>
      </c>
      <c r="I10" s="404">
        <v>472728</v>
      </c>
      <c r="J10" s="405">
        <f>ROUND(I10*100/I$8,2)</f>
        <v>7.27</v>
      </c>
      <c r="K10" s="402">
        <f>37799+9</f>
        <v>37808</v>
      </c>
      <c r="L10" s="405">
        <f>ROUND(K10*100/K$8,2)</f>
        <v>0.6</v>
      </c>
      <c r="M10" s="404">
        <v>26317</v>
      </c>
      <c r="N10" s="405">
        <f>ROUND(M10*100/M$8,2)</f>
        <v>0.38</v>
      </c>
    </row>
    <row r="11" spans="1:14" ht="14.25" customHeight="1">
      <c r="A11" s="395"/>
      <c r="B11" s="395"/>
      <c r="C11" s="395"/>
      <c r="D11" s="401" t="s">
        <v>97</v>
      </c>
      <c r="E11" s="404">
        <v>146304</v>
      </c>
      <c r="F11" s="405">
        <v>2.82</v>
      </c>
      <c r="G11" s="429">
        <v>172049</v>
      </c>
      <c r="H11" s="403">
        <f>ROUND(G11*100/G$8,2)</f>
        <v>2.97</v>
      </c>
      <c r="I11" s="404">
        <v>281747</v>
      </c>
      <c r="J11" s="405">
        <f>ROUND(I11*100/I$8,2)</f>
        <v>4.33</v>
      </c>
      <c r="K11" s="402">
        <v>170771</v>
      </c>
      <c r="L11" s="405">
        <f>ROUND(K11*100/K$8,2)</f>
        <v>2.71</v>
      </c>
      <c r="M11" s="404">
        <v>251429</v>
      </c>
      <c r="N11" s="405">
        <f>ROUND(M11*100/M$8,2)</f>
        <v>3.66</v>
      </c>
    </row>
    <row r="12" spans="1:14" ht="12.75" customHeight="1">
      <c r="A12" s="395"/>
      <c r="B12" s="394"/>
      <c r="C12" s="394"/>
      <c r="D12" s="401" t="s">
        <v>98</v>
      </c>
      <c r="E12" s="404">
        <v>19445</v>
      </c>
      <c r="F12" s="405">
        <f>ROUND(E12*100/E$8,2)</f>
        <v>0.38</v>
      </c>
      <c r="G12" s="429">
        <v>65061</v>
      </c>
      <c r="H12" s="403">
        <f>ROUND(G12*100/G$8,2)</f>
        <v>1.1200000000000001</v>
      </c>
      <c r="I12" s="404">
        <v>51571</v>
      </c>
      <c r="J12" s="405">
        <f>ROUND(I12*100/I$8,2)</f>
        <v>0.79</v>
      </c>
      <c r="K12" s="402">
        <v>62935</v>
      </c>
      <c r="L12" s="405">
        <f>ROUND(K12*100/K$8,2)</f>
        <v>1</v>
      </c>
      <c r="M12" s="404">
        <v>157321</v>
      </c>
      <c r="N12" s="405">
        <f>ROUND(M12*100/M$8,2)</f>
        <v>2.29</v>
      </c>
    </row>
    <row r="13" spans="1:14" ht="13.5" customHeight="1">
      <c r="A13" s="394"/>
      <c r="B13" s="395"/>
      <c r="C13" s="395"/>
      <c r="D13" s="401" t="s">
        <v>99</v>
      </c>
      <c r="E13" s="404">
        <v>2290466</v>
      </c>
      <c r="F13" s="405">
        <f>ROUND(E13*100/E$8,2)</f>
        <v>44.27</v>
      </c>
      <c r="G13" s="429">
        <v>2885025</v>
      </c>
      <c r="H13" s="403">
        <f>ROUNDUP(G13*100/G$8,2)</f>
        <v>49.83</v>
      </c>
      <c r="I13" s="404">
        <v>3478517</v>
      </c>
      <c r="J13" s="405">
        <f>ROUNDUP(I13*100/I$8,2)</f>
        <v>53.51</v>
      </c>
      <c r="K13" s="402">
        <v>3840508</v>
      </c>
      <c r="L13" s="405">
        <v>60.85</v>
      </c>
      <c r="M13" s="404">
        <v>4231906</v>
      </c>
      <c r="N13" s="405">
        <f>ROUND(M13*100/M$8,2)</f>
        <v>61.63</v>
      </c>
    </row>
    <row r="14" spans="1:14" ht="13.5" customHeight="1">
      <c r="A14" s="395"/>
      <c r="B14" s="395"/>
      <c r="C14" s="395"/>
      <c r="D14" s="401"/>
      <c r="E14" s="404"/>
      <c r="F14" s="405"/>
      <c r="G14" s="429"/>
      <c r="H14" s="403"/>
      <c r="I14" s="404"/>
      <c r="J14" s="405"/>
      <c r="K14" s="402"/>
      <c r="L14" s="405"/>
      <c r="M14" s="404"/>
      <c r="N14" s="405"/>
    </row>
    <row r="15" spans="1:14" ht="13.5" customHeight="1">
      <c r="A15" s="395"/>
      <c r="B15" s="395"/>
      <c r="C15" s="395"/>
      <c r="D15" s="406" t="s">
        <v>110</v>
      </c>
      <c r="E15" s="409">
        <v>13110</v>
      </c>
      <c r="F15" s="410">
        <f>ROUND(E15*100/E$8,2)</f>
        <v>0.25</v>
      </c>
      <c r="G15" s="430">
        <v>17260</v>
      </c>
      <c r="H15" s="408">
        <f>ROUND(G15*100/G$8,2)</f>
        <v>0.3</v>
      </c>
      <c r="I15" s="409">
        <v>19714</v>
      </c>
      <c r="J15" s="410">
        <f>ROUND(I15*100/I$8,2)</f>
        <v>0.3</v>
      </c>
      <c r="K15" s="407">
        <v>23678</v>
      </c>
      <c r="L15" s="410">
        <f>ROUND(K15*100/K$8,2)</f>
        <v>0.38</v>
      </c>
      <c r="M15" s="409">
        <v>12713</v>
      </c>
      <c r="N15" s="410">
        <f>ROUND(M15*100/M$8,2)</f>
        <v>0.19</v>
      </c>
    </row>
    <row r="16" spans="1:14" ht="13.35" customHeight="1">
      <c r="A16" s="395"/>
      <c r="B16" s="395"/>
      <c r="C16" s="395"/>
      <c r="D16" s="406" t="s">
        <v>111</v>
      </c>
      <c r="E16" s="409">
        <v>4139</v>
      </c>
      <c r="F16" s="410">
        <f>ROUND(E16*100/E$8,2)</f>
        <v>0.08</v>
      </c>
      <c r="G16" s="430">
        <v>4063</v>
      </c>
      <c r="H16" s="408">
        <f>ROUND(G16*100/G$8,2)</f>
        <v>7.0000000000000007E-2</v>
      </c>
      <c r="I16" s="409">
        <v>4160</v>
      </c>
      <c r="J16" s="410">
        <f>ROUND(I16*100/I$8,2)</f>
        <v>0.06</v>
      </c>
      <c r="K16" s="407">
        <v>3968</v>
      </c>
      <c r="L16" s="410">
        <f>ROUND(K16*100/K$8,2)</f>
        <v>0.06</v>
      </c>
      <c r="M16" s="409">
        <v>3772</v>
      </c>
      <c r="N16" s="410">
        <f>ROUND(M16*100/M$8,2)</f>
        <v>0.05</v>
      </c>
    </row>
    <row r="17" spans="1:15" ht="13.35" customHeight="1">
      <c r="A17" s="395"/>
      <c r="B17" s="394"/>
      <c r="C17" s="394"/>
      <c r="D17" s="401"/>
      <c r="E17" s="404"/>
      <c r="F17" s="405"/>
      <c r="G17" s="429"/>
      <c r="H17" s="403"/>
      <c r="I17" s="404"/>
      <c r="J17" s="405"/>
      <c r="K17" s="402"/>
      <c r="L17" s="405"/>
      <c r="M17" s="404"/>
      <c r="N17" s="405"/>
    </row>
    <row r="18" spans="1:15" ht="13.35" customHeight="1">
      <c r="A18" s="394"/>
      <c r="B18" s="395"/>
      <c r="C18" s="395"/>
      <c r="D18" s="396" t="s">
        <v>112</v>
      </c>
      <c r="E18" s="399">
        <f t="shared" ref="E18:N18" si="2">SUM(E19:E23)</f>
        <v>34522207</v>
      </c>
      <c r="F18" s="400">
        <f t="shared" si="2"/>
        <v>99.999999999999986</v>
      </c>
      <c r="G18" s="428">
        <f t="shared" si="2"/>
        <v>39403013</v>
      </c>
      <c r="H18" s="398">
        <f t="shared" si="2"/>
        <v>100.00000000000001</v>
      </c>
      <c r="I18" s="399">
        <f t="shared" ref="I18:J18" si="3">SUM(I19:I23)</f>
        <v>45194095</v>
      </c>
      <c r="J18" s="400">
        <f t="shared" si="3"/>
        <v>100.00000000000001</v>
      </c>
      <c r="K18" s="397">
        <f t="shared" si="2"/>
        <v>44860469</v>
      </c>
      <c r="L18" s="400">
        <f t="shared" si="2"/>
        <v>100.00000000000001</v>
      </c>
      <c r="M18" s="399">
        <f t="shared" si="2"/>
        <v>47426347</v>
      </c>
      <c r="N18" s="400">
        <f t="shared" si="2"/>
        <v>100.00000000000001</v>
      </c>
    </row>
    <row r="19" spans="1:15" ht="15.75" customHeight="1">
      <c r="A19" s="395"/>
      <c r="B19" s="395"/>
      <c r="C19" s="395"/>
      <c r="D19" s="401" t="s">
        <v>95</v>
      </c>
      <c r="E19" s="404">
        <v>2195377</v>
      </c>
      <c r="F19" s="405">
        <f>ROUND(E19*100/E$18,2)</f>
        <v>6.36</v>
      </c>
      <c r="G19" s="429">
        <v>2140363</v>
      </c>
      <c r="H19" s="403">
        <f>ROUND(G19*100/G$18,2)</f>
        <v>5.43</v>
      </c>
      <c r="I19" s="404">
        <v>2162303</v>
      </c>
      <c r="J19" s="405">
        <f>ROUND(I19*100/I$18,2)</f>
        <v>4.78</v>
      </c>
      <c r="K19" s="402">
        <v>2146729</v>
      </c>
      <c r="L19" s="405">
        <f>ROUND(K19*100/K$18,2)</f>
        <v>4.79</v>
      </c>
      <c r="M19" s="404">
        <v>2145244</v>
      </c>
      <c r="N19" s="405">
        <f>ROUND(M19*100/M$18,2)</f>
        <v>4.5199999999999996</v>
      </c>
      <c r="O19" s="748"/>
    </row>
    <row r="20" spans="1:15" ht="12.75" customHeight="1">
      <c r="A20" s="395"/>
      <c r="B20" s="411"/>
      <c r="C20" s="411"/>
      <c r="D20" s="401" t="s">
        <v>96</v>
      </c>
      <c r="E20" s="404">
        <v>28035008</v>
      </c>
      <c r="F20" s="405">
        <f>ROUND(E20*100/E$18,2)</f>
        <v>81.209999999999994</v>
      </c>
      <c r="G20" s="429">
        <v>32212062</v>
      </c>
      <c r="H20" s="403">
        <f>ROUND(G20*100/G$18,2)</f>
        <v>81.75</v>
      </c>
      <c r="I20" s="404">
        <v>37048139</v>
      </c>
      <c r="J20" s="405">
        <f>ROUND(I20*100/I$18,2)</f>
        <v>81.98</v>
      </c>
      <c r="K20" s="402">
        <v>36540865</v>
      </c>
      <c r="L20" s="405">
        <f>ROUND(K20*100/K$18,2)</f>
        <v>81.45</v>
      </c>
      <c r="M20" s="404">
        <v>38232564</v>
      </c>
      <c r="N20" s="405">
        <v>80.62</v>
      </c>
      <c r="O20" s="748"/>
    </row>
    <row r="21" spans="1:15" ht="12" customHeight="1">
      <c r="A21" s="411"/>
      <c r="B21" s="412"/>
      <c r="C21" s="412"/>
      <c r="D21" s="401" t="s">
        <v>97</v>
      </c>
      <c r="E21" s="404">
        <v>1454616</v>
      </c>
      <c r="F21" s="405">
        <v>4.22</v>
      </c>
      <c r="G21" s="429">
        <v>1502483</v>
      </c>
      <c r="H21" s="403">
        <f>ROUND(G21*100/G$18,2)</f>
        <v>3.81</v>
      </c>
      <c r="I21" s="404">
        <v>1699200</v>
      </c>
      <c r="J21" s="405">
        <f>ROUND(I21*100/I$18,2)</f>
        <v>3.76</v>
      </c>
      <c r="K21" s="402">
        <v>1356744</v>
      </c>
      <c r="L21" s="405">
        <f>ROUND(K21*100/K$18,2)</f>
        <v>3.02</v>
      </c>
      <c r="M21" s="404">
        <v>1257571</v>
      </c>
      <c r="N21" s="405">
        <f>ROUND(M21*100/M$18,2)</f>
        <v>2.65</v>
      </c>
      <c r="O21" s="748"/>
    </row>
    <row r="22" spans="1:15" ht="13.35" customHeight="1">
      <c r="A22" s="412"/>
      <c r="B22" s="413"/>
      <c r="C22" s="413"/>
      <c r="D22" s="401" t="s">
        <v>98</v>
      </c>
      <c r="E22" s="404">
        <v>671111</v>
      </c>
      <c r="F22" s="405">
        <f>ROUND(E22*100/E$18,2)</f>
        <v>1.94</v>
      </c>
      <c r="G22" s="429">
        <v>824137</v>
      </c>
      <c r="H22" s="403">
        <f>ROUND(G22*100/G$18,2)</f>
        <v>2.09</v>
      </c>
      <c r="I22" s="404">
        <v>989804</v>
      </c>
      <c r="J22" s="405">
        <f>ROUND(I22*100/I$18,2)</f>
        <v>2.19</v>
      </c>
      <c r="K22" s="402">
        <v>1174907</v>
      </c>
      <c r="L22" s="405">
        <f>ROUND(K22*100/K$18,2)</f>
        <v>2.62</v>
      </c>
      <c r="M22" s="404">
        <v>1782993</v>
      </c>
      <c r="N22" s="405">
        <f>ROUND(M22*100/M$18,2)</f>
        <v>3.76</v>
      </c>
      <c r="O22" s="748"/>
    </row>
    <row r="23" spans="1:15" ht="12" customHeight="1">
      <c r="A23" s="413"/>
      <c r="B23" s="413"/>
      <c r="C23" s="413"/>
      <c r="D23" s="401" t="s">
        <v>99</v>
      </c>
      <c r="E23" s="404">
        <v>2166095</v>
      </c>
      <c r="F23" s="405">
        <f>ROUND(E23*100/E$18,2)</f>
        <v>6.27</v>
      </c>
      <c r="G23" s="429">
        <v>2723968</v>
      </c>
      <c r="H23" s="403">
        <v>6.92</v>
      </c>
      <c r="I23" s="404">
        <v>3294649</v>
      </c>
      <c r="J23" s="405">
        <f>ROUND(I23*100/I$18,2)</f>
        <v>7.29</v>
      </c>
      <c r="K23" s="402">
        <v>3641224</v>
      </c>
      <c r="L23" s="405">
        <f>ROUND(K23*100/K$18,2)</f>
        <v>8.1199999999999992</v>
      </c>
      <c r="M23" s="404">
        <v>4007975</v>
      </c>
      <c r="N23" s="405">
        <f>ROUND(M23*100/M$18,2)</f>
        <v>8.4499999999999993</v>
      </c>
      <c r="O23" s="748"/>
    </row>
    <row r="24" spans="1:15" ht="12" customHeight="1">
      <c r="A24" s="413"/>
      <c r="B24" s="413"/>
      <c r="C24" s="413"/>
      <c r="D24" s="401"/>
      <c r="E24" s="404"/>
      <c r="F24" s="405"/>
      <c r="G24" s="429"/>
      <c r="H24" s="403"/>
      <c r="I24" s="404"/>
      <c r="J24" s="405"/>
      <c r="K24" s="402"/>
      <c r="L24" s="405"/>
      <c r="M24" s="404"/>
      <c r="N24" s="405"/>
    </row>
    <row r="25" spans="1:15" ht="13.35" customHeight="1">
      <c r="A25" s="413"/>
      <c r="B25" s="413"/>
      <c r="C25" s="413"/>
      <c r="D25" s="406" t="s">
        <v>110</v>
      </c>
      <c r="E25" s="409">
        <v>9161972</v>
      </c>
      <c r="F25" s="410">
        <f>ROUND(E25*100/E$18,2)</f>
        <v>26.54</v>
      </c>
      <c r="G25" s="430">
        <v>11285684</v>
      </c>
      <c r="H25" s="408">
        <f>ROUND(G25*100/G$18,2)</f>
        <v>28.64</v>
      </c>
      <c r="I25" s="409">
        <v>14018366</v>
      </c>
      <c r="J25" s="410">
        <f>ROUND(I25*100/I$18,2)</f>
        <v>31.02</v>
      </c>
      <c r="K25" s="407">
        <v>15752516</v>
      </c>
      <c r="L25" s="410">
        <f>ROUND(K25*100/K$18,2)</f>
        <v>35.11</v>
      </c>
      <c r="M25" s="409">
        <v>15427792</v>
      </c>
      <c r="N25" s="410">
        <f>ROUND(M25*100/M$18,2)</f>
        <v>32.53</v>
      </c>
    </row>
    <row r="26" spans="1:15" ht="13.35" customHeight="1">
      <c r="A26" s="413"/>
      <c r="B26" s="413"/>
      <c r="C26" s="413"/>
      <c r="D26" s="406" t="s">
        <v>111</v>
      </c>
      <c r="E26" s="409">
        <v>1063626</v>
      </c>
      <c r="F26" s="410">
        <f>ROUND(E26*100/E$18,2)</f>
        <v>3.08</v>
      </c>
      <c r="G26" s="430">
        <v>958399</v>
      </c>
      <c r="H26" s="408">
        <f>ROUND(G26*100/G$18,2)</f>
        <v>2.4300000000000002</v>
      </c>
      <c r="I26" s="409">
        <v>939008</v>
      </c>
      <c r="J26" s="410">
        <f>ROUND(I26*100/I$18,2)</f>
        <v>2.08</v>
      </c>
      <c r="K26" s="407">
        <v>624156</v>
      </c>
      <c r="L26" s="410">
        <f>ROUND(K26*100/K$18,2)</f>
        <v>1.39</v>
      </c>
      <c r="M26" s="409">
        <v>493533</v>
      </c>
      <c r="N26" s="410">
        <f>ROUND(M26*100/M$18,2)</f>
        <v>1.04</v>
      </c>
    </row>
    <row r="27" spans="1:15" ht="13.35" customHeight="1">
      <c r="A27" s="413"/>
      <c r="B27" s="395"/>
      <c r="C27" s="395"/>
      <c r="D27" s="406"/>
      <c r="E27" s="404"/>
      <c r="F27" s="405"/>
      <c r="G27" s="429"/>
      <c r="H27" s="403"/>
      <c r="I27" s="404"/>
      <c r="J27" s="405"/>
      <c r="K27" s="402"/>
      <c r="L27" s="405"/>
      <c r="M27" s="404"/>
      <c r="N27" s="405"/>
    </row>
    <row r="28" spans="1:15" ht="13.5" customHeight="1">
      <c r="A28" s="395"/>
      <c r="B28" s="395"/>
      <c r="C28" s="395"/>
      <c r="D28" s="829" t="s">
        <v>113</v>
      </c>
      <c r="E28" s="414"/>
      <c r="F28" s="415"/>
      <c r="G28" s="841"/>
      <c r="H28" s="847"/>
      <c r="I28" s="853"/>
      <c r="J28" s="855"/>
      <c r="K28" s="861"/>
      <c r="L28" s="855"/>
      <c r="M28" s="853"/>
      <c r="N28" s="859"/>
    </row>
    <row r="29" spans="1:15" ht="12" customHeight="1">
      <c r="A29" s="395"/>
      <c r="B29" s="416"/>
      <c r="C29" s="416"/>
      <c r="D29" s="830"/>
      <c r="E29" s="417"/>
      <c r="F29" s="418"/>
      <c r="G29" s="842"/>
      <c r="H29" s="848"/>
      <c r="I29" s="854"/>
      <c r="J29" s="856"/>
      <c r="K29" s="862"/>
      <c r="L29" s="856"/>
      <c r="M29" s="854"/>
      <c r="N29" s="860"/>
    </row>
    <row r="30" spans="1:15" ht="13.35" customHeight="1">
      <c r="A30" s="416"/>
      <c r="B30" s="419"/>
      <c r="C30" s="419"/>
      <c r="D30" s="396" t="s">
        <v>114</v>
      </c>
      <c r="E30" s="421">
        <f t="shared" ref="E30:N30" si="4">SUM(E31:E35)</f>
        <v>7297359.0999999996</v>
      </c>
      <c r="F30" s="400">
        <f t="shared" si="4"/>
        <v>100</v>
      </c>
      <c r="G30" s="431">
        <f t="shared" si="4"/>
        <v>7864401</v>
      </c>
      <c r="H30" s="398">
        <f t="shared" si="4"/>
        <v>100</v>
      </c>
      <c r="I30" s="421">
        <f t="shared" ref="I30:J30" si="5">SUM(I31:I35)</f>
        <v>9114546.5999999996</v>
      </c>
      <c r="J30" s="400">
        <f t="shared" si="5"/>
        <v>100</v>
      </c>
      <c r="K30" s="420">
        <f t="shared" si="4"/>
        <v>10566677.6</v>
      </c>
      <c r="L30" s="400">
        <f t="shared" si="4"/>
        <v>100</v>
      </c>
      <c r="M30" s="421">
        <f t="shared" si="4"/>
        <v>11333303.5</v>
      </c>
      <c r="N30" s="400">
        <f t="shared" si="4"/>
        <v>100</v>
      </c>
    </row>
    <row r="31" spans="1:15" ht="12.75" customHeight="1">
      <c r="A31" s="419"/>
      <c r="B31" s="395"/>
      <c r="C31" s="395"/>
      <c r="D31" s="401" t="s">
        <v>95</v>
      </c>
      <c r="E31" s="270">
        <v>857101.3</v>
      </c>
      <c r="F31" s="405">
        <v>11.74</v>
      </c>
      <c r="G31" s="432">
        <v>855212.5</v>
      </c>
      <c r="H31" s="403">
        <v>10.88</v>
      </c>
      <c r="I31" s="270">
        <v>938610.5</v>
      </c>
      <c r="J31" s="405">
        <f>ROUND(I31*100/I$30,2)</f>
        <v>10.3</v>
      </c>
      <c r="K31" s="422">
        <v>992332</v>
      </c>
      <c r="L31" s="405">
        <f>ROUND(K31*100/K$30,2)</f>
        <v>9.39</v>
      </c>
      <c r="M31" s="270">
        <v>1061517</v>
      </c>
      <c r="N31" s="405">
        <f>ROUND(M31*100/M$30,2)</f>
        <v>9.3699999999999992</v>
      </c>
    </row>
    <row r="32" spans="1:15" ht="15" customHeight="1">
      <c r="A32" s="395"/>
      <c r="B32" s="395"/>
      <c r="C32" s="395"/>
      <c r="D32" s="401" t="s">
        <v>96</v>
      </c>
      <c r="E32" s="270">
        <v>4663670.7</v>
      </c>
      <c r="F32" s="405">
        <f>ROUND(E32*100/E$30,2)</f>
        <v>63.91</v>
      </c>
      <c r="G32" s="432">
        <v>4752707.4000000004</v>
      </c>
      <c r="H32" s="403">
        <f>ROUND(G32*100/G$30,2)</f>
        <v>60.43</v>
      </c>
      <c r="I32" s="270">
        <v>4957157.3</v>
      </c>
      <c r="J32" s="405">
        <f>ROUND(I32*100/I$30,2)</f>
        <v>54.39</v>
      </c>
      <c r="K32" s="422">
        <f>5406647.6+0.3</f>
        <v>5406647.8999999994</v>
      </c>
      <c r="L32" s="405">
        <f>ROUND(K32*100/K$30,2)</f>
        <v>51.17</v>
      </c>
      <c r="M32" s="270">
        <v>5136576.7</v>
      </c>
      <c r="N32" s="405">
        <f>ROUND(M32*100/M$30,2)</f>
        <v>45.32</v>
      </c>
    </row>
    <row r="33" spans="1:14" ht="13.35" customHeight="1">
      <c r="A33" s="395"/>
      <c r="B33" s="416"/>
      <c r="C33" s="416"/>
      <c r="D33" s="401" t="s">
        <v>97</v>
      </c>
      <c r="E33" s="270">
        <v>229822.1</v>
      </c>
      <c r="F33" s="405">
        <f>ROUND(E33*100/E$30,2)</f>
        <v>3.15</v>
      </c>
      <c r="G33" s="432">
        <v>216098.5</v>
      </c>
      <c r="H33" s="403">
        <f>ROUND(G33*100/G$30,2)</f>
        <v>2.75</v>
      </c>
      <c r="I33" s="270">
        <v>218154.2</v>
      </c>
      <c r="J33" s="405">
        <f>ROUND(I33*100/I$30,2)</f>
        <v>2.39</v>
      </c>
      <c r="K33" s="422">
        <v>193752.9</v>
      </c>
      <c r="L33" s="405">
        <f>ROUND(K33*100/K$30,2)</f>
        <v>1.83</v>
      </c>
      <c r="M33" s="270">
        <v>182665.8</v>
      </c>
      <c r="N33" s="405">
        <f>ROUND(M33*100/M$30,2)</f>
        <v>1.61</v>
      </c>
    </row>
    <row r="34" spans="1:14" ht="13.35" customHeight="1">
      <c r="A34" s="416"/>
      <c r="B34" s="419"/>
      <c r="C34" s="419"/>
      <c r="D34" s="401" t="s">
        <v>98</v>
      </c>
      <c r="E34" s="270">
        <v>67660.2</v>
      </c>
      <c r="F34" s="405">
        <f>ROUND(E34*100/E$30,2)</f>
        <v>0.93</v>
      </c>
      <c r="G34" s="432">
        <v>155813.1</v>
      </c>
      <c r="H34" s="403">
        <f>ROUND(G34*100/G$30,2)</f>
        <v>1.98</v>
      </c>
      <c r="I34" s="270">
        <v>235233.1</v>
      </c>
      <c r="J34" s="405">
        <f>ROUND(I34*100/I$30,2)</f>
        <v>2.58</v>
      </c>
      <c r="K34" s="422">
        <v>653605.80000000005</v>
      </c>
      <c r="L34" s="405">
        <f>ROUND(K34*100/K$30,2)</f>
        <v>6.19</v>
      </c>
      <c r="M34" s="270">
        <v>1145036.1000000001</v>
      </c>
      <c r="N34" s="405">
        <f>ROUND(M34*100/M$30,2)</f>
        <v>10.1</v>
      </c>
    </row>
    <row r="35" spans="1:14" ht="14.25" customHeight="1">
      <c r="A35" s="419"/>
      <c r="B35" s="419"/>
      <c r="C35" s="419"/>
      <c r="D35" s="401" t="s">
        <v>99</v>
      </c>
      <c r="E35" s="270">
        <v>1479104.8</v>
      </c>
      <c r="F35" s="405">
        <f>ROUND(E35*100/E$30,2)</f>
        <v>20.27</v>
      </c>
      <c r="G35" s="432">
        <v>1884569.5</v>
      </c>
      <c r="H35" s="403">
        <f>ROUND(G35*100/G$30,2)</f>
        <v>23.96</v>
      </c>
      <c r="I35" s="270">
        <v>2765391.5</v>
      </c>
      <c r="J35" s="405">
        <f>ROUND(I35*100/I$30,2)</f>
        <v>30.34</v>
      </c>
      <c r="K35" s="422">
        <v>3320339</v>
      </c>
      <c r="L35" s="405">
        <f>ROUND(K35*100/K$30,2)</f>
        <v>31.42</v>
      </c>
      <c r="M35" s="270">
        <v>3807507.9</v>
      </c>
      <c r="N35" s="405">
        <f>ROUND(M35*100/M$30,2)</f>
        <v>33.6</v>
      </c>
    </row>
    <row r="36" spans="1:14" ht="13.35" customHeight="1">
      <c r="A36" s="419"/>
      <c r="B36" s="419"/>
      <c r="C36" s="419"/>
      <c r="D36" s="401"/>
      <c r="E36" s="270"/>
      <c r="F36" s="405"/>
      <c r="G36" s="432"/>
      <c r="H36" s="403"/>
      <c r="I36" s="270"/>
      <c r="J36" s="405"/>
      <c r="K36" s="422"/>
      <c r="L36" s="405"/>
      <c r="M36" s="270"/>
      <c r="N36" s="405"/>
    </row>
    <row r="37" spans="1:14" ht="13.35" customHeight="1">
      <c r="A37" s="419"/>
      <c r="B37" s="413"/>
      <c r="C37" s="413"/>
      <c r="D37" s="406" t="s">
        <v>110</v>
      </c>
      <c r="E37" s="271">
        <v>440785.6</v>
      </c>
      <c r="F37" s="410">
        <f>ROUND(E37*100/E$30,2)</f>
        <v>6.04</v>
      </c>
      <c r="G37" s="433">
        <v>507023</v>
      </c>
      <c r="H37" s="408">
        <f>ROUND(G37*100/G$30,2)</f>
        <v>6.45</v>
      </c>
      <c r="I37" s="271">
        <v>495391.8</v>
      </c>
      <c r="J37" s="410">
        <f>ROUND(I37*100/I$30,2)</f>
        <v>5.44</v>
      </c>
      <c r="K37" s="423">
        <v>590251.80000000005</v>
      </c>
      <c r="L37" s="410">
        <f>ROUND(K37*100/K$30,2)</f>
        <v>5.59</v>
      </c>
      <c r="M37" s="271">
        <v>413548.2</v>
      </c>
      <c r="N37" s="410">
        <f>ROUND(M37*100/M$30,2)</f>
        <v>3.65</v>
      </c>
    </row>
    <row r="38" spans="1:14" ht="13.35" customHeight="1">
      <c r="A38" s="413"/>
      <c r="B38" s="413"/>
      <c r="C38" s="413"/>
      <c r="D38" s="406" t="s">
        <v>111</v>
      </c>
      <c r="E38" s="271">
        <v>525635.9</v>
      </c>
      <c r="F38" s="410">
        <f>ROUND(E38*100/E$30,2)</f>
        <v>7.2</v>
      </c>
      <c r="G38" s="433">
        <v>516566.9</v>
      </c>
      <c r="H38" s="408">
        <f>ROUND(G38*100/G$30,2)</f>
        <v>6.57</v>
      </c>
      <c r="I38" s="271">
        <v>499094.7</v>
      </c>
      <c r="J38" s="410">
        <f>ROUND(I38*100/I$30,2)</f>
        <v>5.48</v>
      </c>
      <c r="K38" s="423">
        <v>309697.5</v>
      </c>
      <c r="L38" s="410">
        <f>ROUND(K38*100/K$30,2)</f>
        <v>2.93</v>
      </c>
      <c r="M38" s="271">
        <v>245428.7</v>
      </c>
      <c r="N38" s="410">
        <f>ROUND(M38*100/M$30,2)</f>
        <v>2.17</v>
      </c>
    </row>
    <row r="39" spans="1:14" ht="13.35" customHeight="1">
      <c r="A39" s="413"/>
      <c r="B39" s="395"/>
      <c r="C39" s="395"/>
      <c r="D39" s="406"/>
      <c r="E39" s="271"/>
      <c r="F39" s="410"/>
      <c r="G39" s="433"/>
      <c r="H39" s="408"/>
      <c r="I39" s="271"/>
      <c r="J39" s="410"/>
      <c r="K39" s="423"/>
      <c r="L39" s="410"/>
      <c r="M39" s="271"/>
      <c r="N39" s="410"/>
    </row>
    <row r="40" spans="1:14" ht="12.75" customHeight="1">
      <c r="A40" s="395"/>
      <c r="B40" s="395"/>
      <c r="C40" s="395"/>
      <c r="D40" s="831" t="s">
        <v>115</v>
      </c>
      <c r="E40" s="837">
        <f t="shared" ref="E40:L40" si="6">SUM(E42:E43)</f>
        <v>360611.6</v>
      </c>
      <c r="F40" s="833">
        <f t="shared" si="6"/>
        <v>100</v>
      </c>
      <c r="G40" s="843">
        <f t="shared" si="6"/>
        <v>310245.7</v>
      </c>
      <c r="H40" s="849">
        <f t="shared" si="6"/>
        <v>100</v>
      </c>
      <c r="I40" s="837">
        <f t="shared" ref="I40:J40" si="7">SUM(I42:I43)</f>
        <v>344060</v>
      </c>
      <c r="J40" s="833">
        <f t="shared" si="7"/>
        <v>100</v>
      </c>
      <c r="K40" s="863">
        <f t="shared" si="6"/>
        <v>417407.3</v>
      </c>
      <c r="L40" s="833">
        <f t="shared" si="6"/>
        <v>100</v>
      </c>
      <c r="M40" s="837">
        <f>SUM(M42:M45)</f>
        <v>360549.3</v>
      </c>
      <c r="N40" s="833">
        <f>SUM(N42:N43)</f>
        <v>100</v>
      </c>
    </row>
    <row r="41" spans="1:14" ht="12.75" customHeight="1">
      <c r="A41" s="395"/>
      <c r="B41" s="416"/>
      <c r="C41" s="416"/>
      <c r="D41" s="828"/>
      <c r="E41" s="838"/>
      <c r="F41" s="834"/>
      <c r="G41" s="844"/>
      <c r="H41" s="850"/>
      <c r="I41" s="838"/>
      <c r="J41" s="834"/>
      <c r="K41" s="864"/>
      <c r="L41" s="834"/>
      <c r="M41" s="838"/>
      <c r="N41" s="834"/>
    </row>
    <row r="42" spans="1:14" ht="12" customHeight="1">
      <c r="A42" s="416"/>
      <c r="B42" s="419"/>
      <c r="C42" s="419"/>
      <c r="D42" s="401" t="s">
        <v>116</v>
      </c>
      <c r="E42" s="270">
        <v>134863.29999999999</v>
      </c>
      <c r="F42" s="332">
        <f>ROUND(E42*100/E$40,2)</f>
        <v>37.4</v>
      </c>
      <c r="G42" s="432">
        <v>116099.2</v>
      </c>
      <c r="H42" s="330">
        <f>ROUND(G42*100/G$40,2)</f>
        <v>37.42</v>
      </c>
      <c r="I42" s="270">
        <v>133281.20000000001</v>
      </c>
      <c r="J42" s="332">
        <f>ROUND(I42*100/I$40,2)</f>
        <v>38.74</v>
      </c>
      <c r="K42" s="422">
        <v>163071.29999999999</v>
      </c>
      <c r="L42" s="332">
        <f>ROUND(K42*100/K$40,2)</f>
        <v>39.07</v>
      </c>
      <c r="M42" s="270">
        <v>144225.79999999999</v>
      </c>
      <c r="N42" s="332">
        <f>ROUND(M42*100/M$40,2)</f>
        <v>40</v>
      </c>
    </row>
    <row r="43" spans="1:14" ht="13.35" customHeight="1">
      <c r="A43" s="419"/>
      <c r="B43" s="395"/>
      <c r="C43" s="395"/>
      <c r="D43" s="401" t="s">
        <v>117</v>
      </c>
      <c r="E43" s="270">
        <v>225748.3</v>
      </c>
      <c r="F43" s="332">
        <f>ROUND(E43*100/E$40,2)</f>
        <v>62.6</v>
      </c>
      <c r="G43" s="432">
        <v>194146.5</v>
      </c>
      <c r="H43" s="330">
        <f>ROUND(G43*100/G$40,2)</f>
        <v>62.58</v>
      </c>
      <c r="I43" s="270">
        <v>210778.8</v>
      </c>
      <c r="J43" s="332">
        <f>ROUND(I43*100/I$40,2)</f>
        <v>61.26</v>
      </c>
      <c r="K43" s="422">
        <v>254336</v>
      </c>
      <c r="L43" s="332">
        <f>ROUND(K43*100/K$40,2)</f>
        <v>60.93</v>
      </c>
      <c r="M43" s="270">
        <v>216323.5</v>
      </c>
      <c r="N43" s="332">
        <f>ROUND(M43*100/M$40,2)</f>
        <v>60</v>
      </c>
    </row>
    <row r="44" spans="1:14" ht="13.35" customHeight="1">
      <c r="A44" s="395"/>
      <c r="B44" s="395"/>
      <c r="C44" s="395"/>
      <c r="D44" s="401"/>
      <c r="E44" s="270"/>
      <c r="F44" s="332"/>
      <c r="G44" s="432"/>
      <c r="H44" s="330"/>
      <c r="I44" s="270"/>
      <c r="J44" s="332"/>
      <c r="K44" s="422"/>
      <c r="L44" s="332"/>
      <c r="M44" s="261"/>
      <c r="N44" s="332"/>
    </row>
    <row r="45" spans="1:14" ht="12" customHeight="1">
      <c r="A45" s="395"/>
      <c r="B45" s="416"/>
      <c r="C45" s="416"/>
      <c r="D45" s="401"/>
      <c r="E45" s="425"/>
      <c r="F45" s="405"/>
      <c r="G45" s="434"/>
      <c r="H45" s="403"/>
      <c r="I45" s="425"/>
      <c r="J45" s="405"/>
      <c r="K45" s="424"/>
      <c r="L45" s="405"/>
      <c r="M45" s="425"/>
      <c r="N45" s="405"/>
    </row>
    <row r="46" spans="1:14" ht="13.35" customHeight="1">
      <c r="A46" s="416"/>
      <c r="B46" s="395"/>
      <c r="C46" s="395"/>
      <c r="D46" s="831" t="s">
        <v>118</v>
      </c>
      <c r="E46" s="839">
        <f t="shared" ref="E46:N46" si="8">SUM(E48:E52)</f>
        <v>202771.5</v>
      </c>
      <c r="F46" s="835">
        <f t="shared" si="8"/>
        <v>100</v>
      </c>
      <c r="G46" s="845">
        <f t="shared" si="8"/>
        <v>230111</v>
      </c>
      <c r="H46" s="851">
        <f t="shared" si="8"/>
        <v>100</v>
      </c>
      <c r="I46" s="839">
        <f t="shared" ref="I46:J46" si="9">SUM(I48:I52)</f>
        <v>234212.8</v>
      </c>
      <c r="J46" s="835">
        <f t="shared" si="9"/>
        <v>100</v>
      </c>
      <c r="K46" s="857">
        <f t="shared" si="8"/>
        <v>247413.5</v>
      </c>
      <c r="L46" s="835">
        <f t="shared" si="8"/>
        <v>100</v>
      </c>
      <c r="M46" s="839">
        <f t="shared" si="8"/>
        <v>310451.8</v>
      </c>
      <c r="N46" s="835">
        <f t="shared" si="8"/>
        <v>100</v>
      </c>
    </row>
    <row r="47" spans="1:14" ht="13.35" customHeight="1">
      <c r="A47" s="395"/>
      <c r="B47" s="395"/>
      <c r="C47" s="395"/>
      <c r="D47" s="828"/>
      <c r="E47" s="840"/>
      <c r="F47" s="836"/>
      <c r="G47" s="846"/>
      <c r="H47" s="852"/>
      <c r="I47" s="840"/>
      <c r="J47" s="836"/>
      <c r="K47" s="858"/>
      <c r="L47" s="836"/>
      <c r="M47" s="840"/>
      <c r="N47" s="836"/>
    </row>
    <row r="48" spans="1:14" ht="13.35" customHeight="1">
      <c r="A48" s="395"/>
      <c r="B48" s="416"/>
      <c r="C48" s="416"/>
      <c r="D48" s="401" t="s">
        <v>95</v>
      </c>
      <c r="E48" s="270">
        <v>29987.200000000001</v>
      </c>
      <c r="F48" s="332">
        <f>ROUND(E48*100/E$46,2)</f>
        <v>14.79</v>
      </c>
      <c r="G48" s="432">
        <v>30220.7</v>
      </c>
      <c r="H48" s="330">
        <f>ROUND(G48*100/G$46,2)</f>
        <v>13.13</v>
      </c>
      <c r="I48" s="270">
        <v>31903.200000000001</v>
      </c>
      <c r="J48" s="332">
        <f>ROUND(I48*100/I$46,2)</f>
        <v>13.62</v>
      </c>
      <c r="K48" s="422">
        <v>33752.800000000003</v>
      </c>
      <c r="L48" s="332">
        <f>ROUND(K48*100/K$46,2)</f>
        <v>13.64</v>
      </c>
      <c r="M48" s="270">
        <v>37356.9</v>
      </c>
      <c r="N48" s="405">
        <f>(M48/M46)*100</f>
        <v>12.033075665852156</v>
      </c>
    </row>
    <row r="49" spans="1:14" ht="13.35" customHeight="1">
      <c r="A49" s="416"/>
      <c r="B49" s="413"/>
      <c r="C49" s="413"/>
      <c r="D49" s="401" t="s">
        <v>96</v>
      </c>
      <c r="E49" s="270">
        <v>16440.5</v>
      </c>
      <c r="F49" s="332">
        <f>ROUND(E49*100/E$46,2)</f>
        <v>8.11</v>
      </c>
      <c r="G49" s="432">
        <v>18797.900000000001</v>
      </c>
      <c r="H49" s="330">
        <f>ROUND(G49*100/G$46,2)</f>
        <v>8.17</v>
      </c>
      <c r="I49" s="270">
        <v>20714.5</v>
      </c>
      <c r="J49" s="332">
        <v>8.85</v>
      </c>
      <c r="K49" s="422">
        <v>18807.599999999999</v>
      </c>
      <c r="L49" s="332">
        <f>ROUND(K49*100/K$46,2)</f>
        <v>7.6</v>
      </c>
      <c r="M49" s="270">
        <v>20429.900000000001</v>
      </c>
      <c r="N49" s="405">
        <f>(M49/M46)*100</f>
        <v>6.5806994837846009</v>
      </c>
    </row>
    <row r="50" spans="1:14" ht="11.25" customHeight="1">
      <c r="A50" s="413"/>
      <c r="B50" s="413"/>
      <c r="C50" s="413"/>
      <c r="D50" s="401" t="s">
        <v>97</v>
      </c>
      <c r="E50" s="270">
        <v>1616.4</v>
      </c>
      <c r="F50" s="405">
        <f>ROUND(E50*100/E$46,2)</f>
        <v>0.8</v>
      </c>
      <c r="G50" s="432">
        <v>1706.6</v>
      </c>
      <c r="H50" s="330">
        <v>0.75</v>
      </c>
      <c r="I50" s="270">
        <v>2000.8</v>
      </c>
      <c r="J50" s="332">
        <f t="shared" ref="J50:J52" si="10">ROUND(I50*100/I$46,2)</f>
        <v>0.85</v>
      </c>
      <c r="K50" s="422">
        <v>1914.1</v>
      </c>
      <c r="L50" s="332">
        <f t="shared" ref="L50:L52" si="11">ROUND(K50*100/K$46,2)</f>
        <v>0.77</v>
      </c>
      <c r="M50" s="270">
        <v>2621</v>
      </c>
      <c r="N50" s="405">
        <f>(M50/M46)*100</f>
        <v>0.84425343966438604</v>
      </c>
    </row>
    <row r="51" spans="1:14" ht="13.5" customHeight="1">
      <c r="A51" s="413"/>
      <c r="B51" s="395"/>
      <c r="C51" s="395"/>
      <c r="D51" s="401" t="s">
        <v>98</v>
      </c>
      <c r="E51" s="270">
        <v>5772.6</v>
      </c>
      <c r="F51" s="405">
        <v>2.84</v>
      </c>
      <c r="G51" s="432">
        <v>7576.3</v>
      </c>
      <c r="H51" s="403">
        <f>ROUND(G51*100/G$46,2)</f>
        <v>3.29</v>
      </c>
      <c r="I51" s="270">
        <v>9500.7999999999993</v>
      </c>
      <c r="J51" s="332">
        <f t="shared" si="10"/>
        <v>4.0599999999999996</v>
      </c>
      <c r="K51" s="422">
        <v>10208.200000000001</v>
      </c>
      <c r="L51" s="332">
        <f t="shared" si="11"/>
        <v>4.13</v>
      </c>
      <c r="M51" s="270">
        <v>10819.2</v>
      </c>
      <c r="N51" s="405">
        <f>(M51/M46)*100</f>
        <v>3.4849854309106929</v>
      </c>
    </row>
    <row r="52" spans="1:14" ht="13.35" customHeight="1">
      <c r="A52" s="395"/>
      <c r="B52" s="395"/>
      <c r="C52" s="395"/>
      <c r="D52" s="401" t="s">
        <v>99</v>
      </c>
      <c r="E52" s="270">
        <v>148954.79999999999</v>
      </c>
      <c r="F52" s="405">
        <f>ROUND(E52*100/E$46,2)</f>
        <v>73.459999999999994</v>
      </c>
      <c r="G52" s="432">
        <v>171809.5</v>
      </c>
      <c r="H52" s="403">
        <f>ROUND(G52*100/G$46,2)</f>
        <v>74.66</v>
      </c>
      <c r="I52" s="270">
        <v>170093.5</v>
      </c>
      <c r="J52" s="332">
        <f t="shared" si="10"/>
        <v>72.62</v>
      </c>
      <c r="K52" s="422">
        <v>182730.8</v>
      </c>
      <c r="L52" s="332">
        <f t="shared" si="11"/>
        <v>73.86</v>
      </c>
      <c r="M52" s="270">
        <v>239224.8</v>
      </c>
      <c r="N52" s="405">
        <f>(M52/M46)*100</f>
        <v>77.056985979788166</v>
      </c>
    </row>
    <row r="53" spans="1:14" ht="13.35" customHeight="1">
      <c r="A53" s="395"/>
      <c r="B53" s="416"/>
      <c r="C53" s="416"/>
      <c r="D53" s="401"/>
      <c r="E53" s="261"/>
      <c r="F53" s="405"/>
      <c r="G53" s="262"/>
      <c r="H53" s="403"/>
      <c r="I53" s="261"/>
      <c r="J53" s="405"/>
      <c r="K53" s="260"/>
      <c r="L53" s="405"/>
      <c r="M53" s="261"/>
      <c r="N53" s="405">
        <f t="shared" ref="N53" si="12">(M53/M51)*100</f>
        <v>0</v>
      </c>
    </row>
    <row r="54" spans="1:14" ht="12" customHeight="1">
      <c r="A54" s="416"/>
      <c r="B54" s="419"/>
      <c r="C54" s="419"/>
      <c r="D54" s="406" t="s">
        <v>110</v>
      </c>
      <c r="E54" s="271">
        <v>2450</v>
      </c>
      <c r="F54" s="410">
        <f>ROUND(E54*100/E$46,2)</f>
        <v>1.21</v>
      </c>
      <c r="G54" s="433">
        <v>2661.6</v>
      </c>
      <c r="H54" s="408">
        <f>ROUND(G54*100/G$46,2)</f>
        <v>1.1599999999999999</v>
      </c>
      <c r="I54" s="271">
        <v>2723.5</v>
      </c>
      <c r="J54" s="410">
        <f>ROUND(I54*100/I$46,2)</f>
        <v>1.1599999999999999</v>
      </c>
      <c r="K54" s="423">
        <v>2631.5</v>
      </c>
      <c r="L54" s="410">
        <f>ROUND(K54*100/K$46,2)</f>
        <v>1.06</v>
      </c>
      <c r="M54" s="271">
        <v>2898.8</v>
      </c>
      <c r="N54" s="405">
        <f>(M54/M46)*100</f>
        <v>0.93373592937776495</v>
      </c>
    </row>
    <row r="55" spans="1:14" ht="13.35" customHeight="1">
      <c r="A55" s="419"/>
      <c r="B55" s="395"/>
      <c r="C55" s="395"/>
      <c r="D55" s="406" t="s">
        <v>111</v>
      </c>
      <c r="E55" s="271">
        <v>546</v>
      </c>
      <c r="F55" s="410">
        <f>ROUND(E55*100/E$46,2)</f>
        <v>0.27</v>
      </c>
      <c r="G55" s="433">
        <v>469.2</v>
      </c>
      <c r="H55" s="408">
        <f>ROUND(G55*100/G$46,2)</f>
        <v>0.2</v>
      </c>
      <c r="I55" s="271">
        <v>482.4</v>
      </c>
      <c r="J55" s="410">
        <f>ROUND(I55*100/I$46,2)</f>
        <v>0.21</v>
      </c>
      <c r="K55" s="423">
        <v>346</v>
      </c>
      <c r="L55" s="410">
        <f>ROUND(K55*100/K$46,2)</f>
        <v>0.14000000000000001</v>
      </c>
      <c r="M55" s="271">
        <v>235.5</v>
      </c>
      <c r="N55" s="405">
        <f>(M55/M46)*100</f>
        <v>7.5857186204106405E-2</v>
      </c>
    </row>
    <row r="56" spans="1:14" ht="13.35" customHeight="1">
      <c r="A56" s="395"/>
      <c r="B56" s="395"/>
      <c r="C56" s="395"/>
      <c r="D56" s="401"/>
      <c r="E56" s="271"/>
      <c r="F56" s="410"/>
      <c r="G56" s="433"/>
      <c r="H56" s="408"/>
      <c r="I56" s="271"/>
      <c r="J56" s="410"/>
      <c r="K56" s="423"/>
      <c r="L56" s="410"/>
      <c r="M56" s="271"/>
      <c r="N56" s="410"/>
    </row>
    <row r="57" spans="1:14" ht="11.25" customHeight="1">
      <c r="A57" s="395"/>
      <c r="B57" s="419"/>
      <c r="C57" s="419"/>
      <c r="D57" s="396" t="s">
        <v>119</v>
      </c>
      <c r="E57" s="271"/>
      <c r="F57" s="410"/>
      <c r="G57" s="433"/>
      <c r="H57" s="408"/>
      <c r="I57" s="271"/>
      <c r="J57" s="410"/>
      <c r="K57" s="423"/>
      <c r="L57" s="410"/>
      <c r="M57" s="271"/>
      <c r="N57" s="410"/>
    </row>
    <row r="58" spans="1:14" ht="13.35" customHeight="1">
      <c r="A58" s="419"/>
      <c r="B58" s="419"/>
      <c r="C58" s="419"/>
      <c r="D58" s="396" t="s">
        <v>120</v>
      </c>
      <c r="E58" s="324">
        <f t="shared" ref="E58:N58" si="13">SUM(E59:E60)</f>
        <v>202771.5</v>
      </c>
      <c r="F58" s="400">
        <f t="shared" si="13"/>
        <v>100</v>
      </c>
      <c r="G58" s="326">
        <f t="shared" si="13"/>
        <v>230111</v>
      </c>
      <c r="H58" s="398">
        <f t="shared" si="13"/>
        <v>100</v>
      </c>
      <c r="I58" s="324">
        <f t="shared" ref="I58:J58" si="14">SUM(I59:I60)</f>
        <v>234212.8</v>
      </c>
      <c r="J58" s="400">
        <f t="shared" si="14"/>
        <v>100</v>
      </c>
      <c r="K58" s="322">
        <f t="shared" si="13"/>
        <v>247413.5</v>
      </c>
      <c r="L58" s="400">
        <f t="shared" si="13"/>
        <v>100</v>
      </c>
      <c r="M58" s="324">
        <f t="shared" si="13"/>
        <v>310451.8</v>
      </c>
      <c r="N58" s="400">
        <f t="shared" si="13"/>
        <v>100</v>
      </c>
    </row>
    <row r="59" spans="1:14" ht="13.35" customHeight="1">
      <c r="A59" s="419"/>
      <c r="B59" s="296"/>
      <c r="C59" s="296"/>
      <c r="D59" s="401" t="s">
        <v>116</v>
      </c>
      <c r="E59" s="270">
        <v>71958.600000000006</v>
      </c>
      <c r="F59" s="405">
        <f>(E59/E58)*100</f>
        <v>35.487531531798112</v>
      </c>
      <c r="G59" s="432">
        <v>83365.2</v>
      </c>
      <c r="H59" s="403">
        <f>(G59/G58)*100</f>
        <v>36.228255059514751</v>
      </c>
      <c r="I59" s="270">
        <v>83391.8</v>
      </c>
      <c r="J59" s="405">
        <f>(I59/I58)*100</f>
        <v>35.605141990531692</v>
      </c>
      <c r="K59" s="422">
        <v>83896.1</v>
      </c>
      <c r="L59" s="405">
        <f>(K59/K58)*100</f>
        <v>33.909265258363028</v>
      </c>
      <c r="M59" s="270">
        <v>103690</v>
      </c>
      <c r="N59" s="405">
        <f>(M59/M58)*100</f>
        <v>33.3997097133919</v>
      </c>
    </row>
    <row r="60" spans="1:14" ht="13.35" customHeight="1">
      <c r="A60" s="296"/>
      <c r="D60" s="401" t="s">
        <v>117</v>
      </c>
      <c r="E60" s="270">
        <v>130812.9</v>
      </c>
      <c r="F60" s="405">
        <f>(E60/E58)*100</f>
        <v>64.512468468201888</v>
      </c>
      <c r="G60" s="432">
        <v>146745.79999999999</v>
      </c>
      <c r="H60" s="403">
        <f>(G60/G58)*100</f>
        <v>63.771744940485242</v>
      </c>
      <c r="I60" s="270">
        <v>150821</v>
      </c>
      <c r="J60" s="405">
        <f>(I60/I58)*100</f>
        <v>64.394858009468308</v>
      </c>
      <c r="K60" s="422">
        <v>163517.4</v>
      </c>
      <c r="L60" s="405">
        <f>(K60/K58)*100</f>
        <v>66.090734741636965</v>
      </c>
      <c r="M60" s="270">
        <v>206761.8</v>
      </c>
      <c r="N60" s="405">
        <f>(M60/M58)*100</f>
        <v>66.6002902866081</v>
      </c>
    </row>
    <row r="61" spans="1:14" ht="13.35" customHeight="1">
      <c r="D61" s="401"/>
      <c r="E61" s="427"/>
      <c r="F61" s="405"/>
      <c r="G61" s="435"/>
      <c r="H61" s="403"/>
      <c r="I61" s="427"/>
      <c r="J61" s="405"/>
      <c r="K61" s="426"/>
      <c r="L61" s="405"/>
      <c r="M61" s="427"/>
      <c r="N61" s="405"/>
    </row>
    <row r="62" spans="1:14" ht="12" customHeight="1">
      <c r="D62" s="401"/>
      <c r="E62" s="261"/>
      <c r="F62" s="316"/>
      <c r="G62" s="262"/>
      <c r="H62" s="315"/>
      <c r="I62" s="261"/>
      <c r="J62" s="316"/>
      <c r="K62" s="260"/>
      <c r="L62" s="316"/>
      <c r="M62" s="261"/>
      <c r="N62" s="316"/>
    </row>
    <row r="63" spans="1:14" ht="12.75" customHeight="1">
      <c r="D63" s="401"/>
      <c r="E63" s="261"/>
      <c r="F63" s="316"/>
      <c r="G63" s="262"/>
      <c r="H63" s="315"/>
      <c r="I63" s="261"/>
      <c r="J63" s="316"/>
      <c r="K63" s="260"/>
      <c r="L63" s="316"/>
      <c r="M63" s="261"/>
      <c r="N63" s="316"/>
    </row>
    <row r="64" spans="1:14" ht="12.75" customHeight="1">
      <c r="D64" s="401"/>
      <c r="E64" s="261"/>
      <c r="F64" s="332"/>
      <c r="G64" s="262"/>
      <c r="H64" s="330"/>
      <c r="I64" s="261"/>
      <c r="J64" s="332"/>
      <c r="K64" s="260"/>
      <c r="L64" s="332"/>
      <c r="M64" s="261"/>
      <c r="N64" s="332"/>
    </row>
    <row r="65" spans="2:14" ht="13.5" customHeight="1" thickBot="1">
      <c r="D65" s="436"/>
      <c r="E65" s="439"/>
      <c r="F65" s="440"/>
      <c r="G65" s="441"/>
      <c r="H65" s="438"/>
      <c r="I65" s="439"/>
      <c r="J65" s="440"/>
      <c r="K65" s="437"/>
      <c r="L65" s="440"/>
      <c r="M65" s="439"/>
      <c r="N65" s="440"/>
    </row>
    <row r="66" spans="2:14" ht="12" customHeight="1">
      <c r="D66" s="3"/>
      <c r="E66" s="411"/>
      <c r="F66" s="350"/>
      <c r="G66" s="832"/>
      <c r="H66" s="832"/>
      <c r="I66" s="390"/>
      <c r="J66" s="390"/>
      <c r="K66" s="832"/>
      <c r="L66" s="832"/>
      <c r="M66" s="411"/>
      <c r="N66" s="350"/>
    </row>
    <row r="67" spans="2:14" ht="13.5" customHeight="1">
      <c r="D67" s="348" t="s">
        <v>107</v>
      </c>
      <c r="E67" s="390"/>
      <c r="F67" s="350"/>
      <c r="G67" s="390"/>
      <c r="H67" s="390"/>
      <c r="I67" s="390"/>
      <c r="J67" s="390"/>
      <c r="K67" s="390"/>
      <c r="L67" s="390"/>
      <c r="M67" s="411"/>
      <c r="N67" s="350"/>
    </row>
    <row r="68" spans="2:14" ht="9" customHeight="1">
      <c r="F68" s="1"/>
      <c r="M68" s="1"/>
      <c r="N68" s="1"/>
    </row>
    <row r="69" spans="2:14" ht="17.45" customHeight="1">
      <c r="B69" s="820" t="s">
        <v>121</v>
      </c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</row>
    <row r="70" spans="2:14" ht="13.5" customHeight="1"/>
    <row r="71" spans="2:14" ht="12.75" customHeight="1"/>
    <row r="72" spans="2:14" ht="12.75" customHeight="1">
      <c r="L72" s="4"/>
    </row>
    <row r="73" spans="2:14" ht="12.75" customHeight="1"/>
    <row r="74" spans="2:14" ht="12.75" customHeight="1">
      <c r="D74" s="151"/>
      <c r="E74" s="826"/>
      <c r="F74" s="826"/>
      <c r="G74" s="826"/>
      <c r="H74" s="826"/>
      <c r="I74" s="826"/>
      <c r="J74" s="826"/>
      <c r="K74" s="826"/>
      <c r="L74" s="826"/>
    </row>
    <row r="75" spans="2:14" ht="12.75" customHeight="1">
      <c r="D75" s="151"/>
      <c r="E75" s="826"/>
      <c r="F75" s="826"/>
      <c r="G75" s="826"/>
      <c r="H75" s="826"/>
      <c r="I75" s="826"/>
      <c r="J75" s="826"/>
      <c r="K75" s="826"/>
      <c r="L75" s="826"/>
    </row>
    <row r="76" spans="2:14" ht="12.75" customHeight="1"/>
    <row r="77" spans="2:14" ht="12.75" customHeight="1"/>
    <row r="78" spans="2:14" ht="12.75" customHeight="1"/>
    <row r="79" spans="2:14" ht="12.75" customHeight="1"/>
    <row r="80" spans="2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43">
    <mergeCell ref="E6:F7"/>
    <mergeCell ref="G6:H7"/>
    <mergeCell ref="I6:J7"/>
    <mergeCell ref="K6:L7"/>
    <mergeCell ref="M6:N7"/>
    <mergeCell ref="N46:N47"/>
    <mergeCell ref="L28:L29"/>
    <mergeCell ref="L40:L41"/>
    <mergeCell ref="L46:L47"/>
    <mergeCell ref="M28:M29"/>
    <mergeCell ref="N28:N29"/>
    <mergeCell ref="M40:M41"/>
    <mergeCell ref="N40:N41"/>
    <mergeCell ref="J28:J29"/>
    <mergeCell ref="J40:J41"/>
    <mergeCell ref="J46:J47"/>
    <mergeCell ref="K46:K47"/>
    <mergeCell ref="M46:M47"/>
    <mergeCell ref="K28:K29"/>
    <mergeCell ref="K40:K41"/>
    <mergeCell ref="G46:G47"/>
    <mergeCell ref="H28:H29"/>
    <mergeCell ref="H40:H41"/>
    <mergeCell ref="H46:H47"/>
    <mergeCell ref="I28:I29"/>
    <mergeCell ref="I40:I41"/>
    <mergeCell ref="I46:I47"/>
    <mergeCell ref="E75:L75"/>
    <mergeCell ref="D1:D2"/>
    <mergeCell ref="D6:D7"/>
    <mergeCell ref="D28:D29"/>
    <mergeCell ref="D40:D41"/>
    <mergeCell ref="D46:D47"/>
    <mergeCell ref="G66:H66"/>
    <mergeCell ref="F40:F41"/>
    <mergeCell ref="F46:F47"/>
    <mergeCell ref="K66:L66"/>
    <mergeCell ref="E74:L74"/>
    <mergeCell ref="E40:E41"/>
    <mergeCell ref="E46:E47"/>
    <mergeCell ref="B69:N69"/>
    <mergeCell ref="G28:G29"/>
    <mergeCell ref="G40:G41"/>
  </mergeCells>
  <printOptions horizontalCentered="1"/>
  <pageMargins left="0.196850393700787" right="0.196850393700787" top="0.39370078740157499" bottom="0.196850393700787" header="0.31496062992126" footer="0.31496062992126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88402966399123"/>
  </sheetPr>
  <dimension ref="A1:M128"/>
  <sheetViews>
    <sheetView view="pageBreakPreview" topLeftCell="B1" zoomScale="98" zoomScaleNormal="100" zoomScaleSheetLayoutView="98" workbookViewId="0">
      <pane xSplit="2" ySplit="7" topLeftCell="D41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1.28515625" style="2" customWidth="1"/>
    <col min="2" max="2" width="1.7109375" style="2" customWidth="1"/>
    <col min="3" max="3" width="37.42578125" style="2" customWidth="1"/>
    <col min="4" max="4" width="19.140625" style="2" customWidth="1"/>
    <col min="5" max="5" width="14.7109375" style="2" customWidth="1"/>
    <col min="6" max="6" width="18.42578125" style="2" customWidth="1"/>
    <col min="7" max="9" width="15.7109375" style="2" customWidth="1"/>
    <col min="10" max="10" width="18.42578125" style="2" customWidth="1"/>
    <col min="11" max="11" width="15.7109375" style="2" customWidth="1"/>
    <col min="12" max="12" width="19.28515625" style="2" customWidth="1"/>
    <col min="13" max="13" width="15.42578125" style="2" customWidth="1"/>
    <col min="14" max="16384" width="9.140625" style="2"/>
  </cols>
  <sheetData>
    <row r="1" spans="1:13" s="1" customFormat="1" ht="16.5" customHeight="1">
      <c r="A1" s="2"/>
      <c r="B1" s="2"/>
      <c r="C1" s="821" t="s">
        <v>91</v>
      </c>
      <c r="E1" s="297"/>
      <c r="L1" s="297"/>
      <c r="M1" s="297"/>
    </row>
    <row r="2" spans="1:13" s="1" customFormat="1" ht="18" customHeight="1">
      <c r="A2" s="2"/>
      <c r="B2" s="2"/>
      <c r="C2" s="821"/>
      <c r="E2" s="297"/>
      <c r="L2" s="297"/>
      <c r="M2" s="297"/>
    </row>
    <row r="3" spans="1:13" ht="14.1" customHeight="1" thickBot="1">
      <c r="A3" s="1"/>
      <c r="B3" s="1"/>
    </row>
    <row r="4" spans="1:13" ht="14.1" customHeight="1" thickBot="1">
      <c r="A4" s="298"/>
      <c r="B4" s="298"/>
      <c r="C4" s="299" t="s">
        <v>122</v>
      </c>
      <c r="D4" s="153">
        <v>2017</v>
      </c>
      <c r="E4" s="208" t="s">
        <v>92</v>
      </c>
      <c r="F4" s="153">
        <v>2018</v>
      </c>
      <c r="G4" s="154" t="s">
        <v>92</v>
      </c>
      <c r="H4" s="209">
        <v>2019</v>
      </c>
      <c r="I4" s="154" t="s">
        <v>92</v>
      </c>
      <c r="J4" s="210">
        <v>2020</v>
      </c>
      <c r="K4" s="154" t="s">
        <v>92</v>
      </c>
      <c r="L4" s="153">
        <v>2021</v>
      </c>
      <c r="M4" s="154" t="s">
        <v>92</v>
      </c>
    </row>
    <row r="5" spans="1:13" ht="14.25" customHeight="1" thickBot="1">
      <c r="A5" s="155"/>
      <c r="B5" s="155"/>
    </row>
    <row r="6" spans="1:13" ht="15" customHeight="1">
      <c r="A6" s="300"/>
      <c r="B6" s="300"/>
      <c r="C6" s="822" t="s">
        <v>123</v>
      </c>
      <c r="D6" s="304"/>
      <c r="E6" s="301"/>
      <c r="F6" s="302"/>
      <c r="G6" s="303"/>
      <c r="H6" s="351"/>
      <c r="I6" s="303"/>
      <c r="J6" s="351"/>
      <c r="K6" s="303"/>
      <c r="L6" s="302"/>
      <c r="M6" s="303"/>
    </row>
    <row r="7" spans="1:13" ht="14.25" customHeight="1">
      <c r="A7" s="300"/>
      <c r="B7" s="300"/>
      <c r="C7" s="823"/>
      <c r="D7" s="308"/>
      <c r="E7" s="305"/>
      <c r="F7" s="306"/>
      <c r="G7" s="307"/>
      <c r="H7" s="352"/>
      <c r="I7" s="307"/>
      <c r="J7" s="352"/>
      <c r="K7" s="307"/>
      <c r="L7" s="306"/>
      <c r="M7" s="307"/>
    </row>
    <row r="8" spans="1:13" ht="15.75" customHeight="1">
      <c r="A8" s="309"/>
      <c r="B8" s="309"/>
      <c r="C8" s="685" t="s">
        <v>124</v>
      </c>
      <c r="D8" s="313">
        <f t="shared" ref="D8:M8" si="0">SUM(D10:D14)</f>
        <v>64828</v>
      </c>
      <c r="E8" s="310">
        <f t="shared" si="0"/>
        <v>100</v>
      </c>
      <c r="F8" s="353">
        <f t="shared" si="0"/>
        <v>70903.399999999994</v>
      </c>
      <c r="G8" s="312">
        <f t="shared" si="0"/>
        <v>100</v>
      </c>
      <c r="H8" s="354">
        <f t="shared" ref="H8:I8" si="1">SUM(H10:H14)</f>
        <v>82796</v>
      </c>
      <c r="I8" s="312">
        <f t="shared" si="1"/>
        <v>100</v>
      </c>
      <c r="J8" s="355">
        <f t="shared" si="0"/>
        <v>74920.099999999991</v>
      </c>
      <c r="K8" s="312">
        <f t="shared" si="0"/>
        <v>100</v>
      </c>
      <c r="L8" s="311">
        <f t="shared" si="0"/>
        <v>97200.7</v>
      </c>
      <c r="M8" s="312">
        <f t="shared" si="0"/>
        <v>100</v>
      </c>
    </row>
    <row r="9" spans="1:13" ht="13.5" customHeight="1">
      <c r="A9" s="314"/>
      <c r="B9" s="314"/>
      <c r="C9" s="686"/>
      <c r="D9" s="262"/>
      <c r="E9" s="315"/>
      <c r="F9" s="356"/>
      <c r="G9" s="316"/>
      <c r="H9" s="357"/>
      <c r="I9" s="316"/>
      <c r="J9" s="358"/>
      <c r="K9" s="316"/>
      <c r="L9" s="261"/>
      <c r="M9" s="316"/>
    </row>
    <row r="10" spans="1:13" ht="13.5" customHeight="1">
      <c r="A10" s="314"/>
      <c r="B10" s="314"/>
      <c r="C10" s="673" t="s">
        <v>125</v>
      </c>
      <c r="D10" s="262">
        <v>29937.1</v>
      </c>
      <c r="E10" s="315">
        <f>ROUND(D10*100/D$8,2)</f>
        <v>46.18</v>
      </c>
      <c r="F10" s="356">
        <v>32696</v>
      </c>
      <c r="G10" s="316">
        <f>ROUND(F10*100/F$8,2)</f>
        <v>46.11</v>
      </c>
      <c r="H10" s="357">
        <v>36022</v>
      </c>
      <c r="I10" s="316">
        <f>ROUND(H10*100/H$8,2)</f>
        <v>43.51</v>
      </c>
      <c r="J10" s="358">
        <v>38509.199999999997</v>
      </c>
      <c r="K10" s="316">
        <f>ROUND(J10*100/J$8,2)</f>
        <v>51.4</v>
      </c>
      <c r="L10" s="261">
        <v>41254.6</v>
      </c>
      <c r="M10" s="316">
        <f t="shared" ref="M10:M17" si="2">ROUND(L10*100/L$8,2)</f>
        <v>42.44</v>
      </c>
    </row>
    <row r="11" spans="1:13" ht="14.25" customHeight="1">
      <c r="A11" s="314"/>
      <c r="B11" s="314"/>
      <c r="C11" s="673" t="s">
        <v>126</v>
      </c>
      <c r="D11" s="262">
        <v>8674.4</v>
      </c>
      <c r="E11" s="315">
        <f>ROUND(D11*100/D$8,2)</f>
        <v>13.38</v>
      </c>
      <c r="F11" s="356">
        <v>9277.7000000000007</v>
      </c>
      <c r="G11" s="316">
        <f>ROUND(F11*100/F$8,2)</f>
        <v>13.08</v>
      </c>
      <c r="H11" s="357">
        <v>10575.6</v>
      </c>
      <c r="I11" s="316">
        <f>ROUND(H11*100/H$8,2)</f>
        <v>12.77</v>
      </c>
      <c r="J11" s="358">
        <v>9406.4</v>
      </c>
      <c r="K11" s="316">
        <f>ROUND(J11*100/J$8,2)</f>
        <v>12.56</v>
      </c>
      <c r="L11" s="261">
        <v>17681.5</v>
      </c>
      <c r="M11" s="316">
        <f t="shared" si="2"/>
        <v>18.190000000000001</v>
      </c>
    </row>
    <row r="12" spans="1:13" ht="12.75" customHeight="1">
      <c r="A12" s="314"/>
      <c r="B12" s="314"/>
      <c r="C12" s="673" t="s">
        <v>127</v>
      </c>
      <c r="D12" s="262">
        <v>3915.6</v>
      </c>
      <c r="E12" s="315">
        <f>ROUND(D12*100/D$8,2)</f>
        <v>6.04</v>
      </c>
      <c r="F12" s="356">
        <v>350.6</v>
      </c>
      <c r="G12" s="316">
        <f>ROUND(F12*100/F$8,2)</f>
        <v>0.49</v>
      </c>
      <c r="H12" s="357">
        <v>485.5</v>
      </c>
      <c r="I12" s="316">
        <f>ROUND(H12*100/H$8,2)</f>
        <v>0.59</v>
      </c>
      <c r="J12" s="358">
        <v>510.7</v>
      </c>
      <c r="K12" s="316">
        <f>ROUND(J12*100/J$8,2)</f>
        <v>0.68</v>
      </c>
      <c r="L12" s="261">
        <v>332.9</v>
      </c>
      <c r="M12" s="316">
        <f t="shared" si="2"/>
        <v>0.34</v>
      </c>
    </row>
    <row r="13" spans="1:13" ht="13.5" customHeight="1">
      <c r="A13" s="314"/>
      <c r="B13" s="314"/>
      <c r="C13" s="673" t="s">
        <v>128</v>
      </c>
      <c r="D13" s="262"/>
      <c r="E13" s="315"/>
      <c r="F13" s="356">
        <v>4443.5</v>
      </c>
      <c r="G13" s="316">
        <v>6.28</v>
      </c>
      <c r="H13" s="357">
        <v>5239.8999999999996</v>
      </c>
      <c r="I13" s="316">
        <f t="shared" ref="I13:I14" si="3">ROUND(H13*100/H$8,2)</f>
        <v>6.33</v>
      </c>
      <c r="J13" s="358">
        <v>4581.2</v>
      </c>
      <c r="K13" s="316">
        <f t="shared" ref="K13:K14" si="4">ROUND(J13*100/J$8,2)</f>
        <v>6.11</v>
      </c>
      <c r="L13" s="261">
        <v>5112.1000000000004</v>
      </c>
      <c r="M13" s="316">
        <f t="shared" si="2"/>
        <v>5.26</v>
      </c>
    </row>
    <row r="14" spans="1:13" ht="13.5" customHeight="1">
      <c r="A14" s="314"/>
      <c r="B14" s="314"/>
      <c r="C14" s="673" t="s">
        <v>129</v>
      </c>
      <c r="D14" s="262">
        <v>22300.9</v>
      </c>
      <c r="E14" s="315">
        <f>ROUND(D14*100/D$8,2)</f>
        <v>34.4</v>
      </c>
      <c r="F14" s="356">
        <v>24135.599999999999</v>
      </c>
      <c r="G14" s="316">
        <f>ROUND(F14*100/F$8,2)</f>
        <v>34.04</v>
      </c>
      <c r="H14" s="357">
        <v>30473</v>
      </c>
      <c r="I14" s="316">
        <f t="shared" si="3"/>
        <v>36.799999999999997</v>
      </c>
      <c r="J14" s="358">
        <v>21912.6</v>
      </c>
      <c r="K14" s="316">
        <f t="shared" si="4"/>
        <v>29.25</v>
      </c>
      <c r="L14" s="261">
        <v>32819.599999999999</v>
      </c>
      <c r="M14" s="316">
        <v>33.770000000000003</v>
      </c>
    </row>
    <row r="15" spans="1:13" ht="13.5" customHeight="1">
      <c r="A15" s="317"/>
      <c r="B15" s="317"/>
      <c r="C15" s="673"/>
      <c r="D15" s="262"/>
      <c r="E15" s="315"/>
      <c r="F15" s="356"/>
      <c r="G15" s="316"/>
      <c r="H15" s="357"/>
      <c r="I15" s="316"/>
      <c r="J15" s="358"/>
      <c r="K15" s="316"/>
      <c r="L15" s="261"/>
      <c r="M15" s="316"/>
    </row>
    <row r="16" spans="1:13" ht="13.35" customHeight="1">
      <c r="A16" s="317"/>
      <c r="B16" s="317"/>
      <c r="C16" s="674" t="s">
        <v>130</v>
      </c>
      <c r="D16" s="321">
        <v>1159.2</v>
      </c>
      <c r="E16" s="318">
        <f>ROUND(D16*100/D$8,2)</f>
        <v>1.79</v>
      </c>
      <c r="F16" s="359">
        <v>958.1</v>
      </c>
      <c r="G16" s="320">
        <f>ROUND(F16*100/F$8,2)</f>
        <v>1.35</v>
      </c>
      <c r="H16" s="360">
        <v>1271</v>
      </c>
      <c r="I16" s="320">
        <f>ROUND(H16*100/H$8,2)</f>
        <v>1.54</v>
      </c>
      <c r="J16" s="361">
        <v>1144.7</v>
      </c>
      <c r="K16" s="320">
        <f>ROUND(J16*100/J$8,2)</f>
        <v>1.53</v>
      </c>
      <c r="L16" s="319">
        <v>1749.3</v>
      </c>
      <c r="M16" s="320">
        <f t="shared" si="2"/>
        <v>1.8</v>
      </c>
    </row>
    <row r="17" spans="1:13" ht="13.35" customHeight="1">
      <c r="A17" s="314"/>
      <c r="B17" s="314"/>
      <c r="C17" s="674" t="s">
        <v>131</v>
      </c>
      <c r="D17" s="321">
        <v>126.8</v>
      </c>
      <c r="E17" s="318">
        <f>ROUND(D17*100/D$8,2)</f>
        <v>0.2</v>
      </c>
      <c r="F17" s="359">
        <v>75.900000000000006</v>
      </c>
      <c r="G17" s="320">
        <f>ROUND(F17*100/F$8,2)</f>
        <v>0.11</v>
      </c>
      <c r="H17" s="360">
        <v>77.900000000000006</v>
      </c>
      <c r="I17" s="320">
        <f>ROUND(H17*100/H$8,2)</f>
        <v>0.09</v>
      </c>
      <c r="J17" s="361">
        <v>84</v>
      </c>
      <c r="K17" s="320">
        <f>ROUND(J17*100/J$8,2)</f>
        <v>0.11</v>
      </c>
      <c r="L17" s="319">
        <v>72.8</v>
      </c>
      <c r="M17" s="320">
        <f t="shared" si="2"/>
        <v>7.0000000000000007E-2</v>
      </c>
    </row>
    <row r="18" spans="1:13" ht="13.35" customHeight="1">
      <c r="A18" s="309"/>
      <c r="B18" s="309"/>
      <c r="C18" s="674"/>
      <c r="D18" s="321"/>
      <c r="E18" s="318"/>
      <c r="F18" s="359"/>
      <c r="G18" s="320"/>
      <c r="H18" s="360"/>
      <c r="I18" s="320"/>
      <c r="J18" s="361"/>
      <c r="K18" s="320"/>
      <c r="L18" s="319"/>
      <c r="M18" s="320"/>
    </row>
    <row r="19" spans="1:13" ht="15.75" customHeight="1">
      <c r="A19" s="314"/>
      <c r="B19" s="314"/>
      <c r="C19" s="672" t="s">
        <v>132</v>
      </c>
      <c r="D19" s="326">
        <f t="shared" ref="D19:M19" si="5">SUM(D21:D31)</f>
        <v>64828</v>
      </c>
      <c r="E19" s="323">
        <f t="shared" si="5"/>
        <v>100</v>
      </c>
      <c r="F19" s="362">
        <f t="shared" si="5"/>
        <v>70903.399999999994</v>
      </c>
      <c r="G19" s="325">
        <f t="shared" si="5"/>
        <v>100</v>
      </c>
      <c r="H19" s="363">
        <f t="shared" ref="H19:I19" si="6">SUM(H21:H31)</f>
        <v>82795.999999999985</v>
      </c>
      <c r="I19" s="325">
        <f t="shared" si="6"/>
        <v>100</v>
      </c>
      <c r="J19" s="364">
        <f t="shared" si="5"/>
        <v>74920.099999999991</v>
      </c>
      <c r="K19" s="325">
        <f t="shared" si="5"/>
        <v>99.999999999999986</v>
      </c>
      <c r="L19" s="324">
        <f t="shared" si="5"/>
        <v>97200.729999999981</v>
      </c>
      <c r="M19" s="325">
        <f t="shared" si="5"/>
        <v>100.00000000000001</v>
      </c>
    </row>
    <row r="20" spans="1:13" ht="12.75" customHeight="1">
      <c r="A20" s="314"/>
      <c r="B20" s="314"/>
      <c r="C20" s="672"/>
      <c r="D20" s="262"/>
      <c r="E20" s="315"/>
      <c r="F20" s="356"/>
      <c r="G20" s="316"/>
      <c r="H20" s="357"/>
      <c r="I20" s="316"/>
      <c r="J20" s="358"/>
      <c r="K20" s="316"/>
      <c r="L20" s="261"/>
      <c r="M20" s="316"/>
    </row>
    <row r="21" spans="1:13" ht="12" customHeight="1">
      <c r="A21" s="314"/>
      <c r="B21" s="314"/>
      <c r="C21" s="673" t="s">
        <v>133</v>
      </c>
      <c r="D21" s="262">
        <v>13416.4</v>
      </c>
      <c r="E21" s="315">
        <f>ROUND(D21*100/D$19,2)</f>
        <v>20.7</v>
      </c>
      <c r="F21" s="356">
        <v>13791.8</v>
      </c>
      <c r="G21" s="316">
        <f>ROUND(F21*100/F$19,2)</f>
        <v>19.45</v>
      </c>
      <c r="H21" s="357">
        <v>15411.1</v>
      </c>
      <c r="I21" s="316">
        <f>ROUND(H21*100/H$19,2)</f>
        <v>18.61</v>
      </c>
      <c r="J21" s="358">
        <v>16772.7</v>
      </c>
      <c r="K21" s="316">
        <f>ROUND(J21*100/J$19,2)</f>
        <v>22.39</v>
      </c>
      <c r="L21" s="261">
        <v>29070.3</v>
      </c>
      <c r="M21" s="316">
        <f>ROUND(L21*100/L$19,2)</f>
        <v>29.91</v>
      </c>
    </row>
    <row r="22" spans="1:13" ht="13.35" customHeight="1">
      <c r="A22" s="314"/>
      <c r="B22" s="314"/>
      <c r="C22" s="673" t="s">
        <v>134</v>
      </c>
      <c r="D22" s="262">
        <v>15359.2</v>
      </c>
      <c r="E22" s="315">
        <f>ROUND(D22*100/D$19,2)</f>
        <v>23.69</v>
      </c>
      <c r="F22" s="356">
        <v>18935.900000000001</v>
      </c>
      <c r="G22" s="316">
        <f>ROUND(F22*100/F$19,2)</f>
        <v>26.71</v>
      </c>
      <c r="H22" s="357">
        <v>17472.900000000001</v>
      </c>
      <c r="I22" s="316">
        <f>ROUND(H22*100/H$19,2)</f>
        <v>21.1</v>
      </c>
      <c r="J22" s="358">
        <v>20430.7</v>
      </c>
      <c r="K22" s="316">
        <f>ROUND(J22*100/J$19,2)</f>
        <v>27.27</v>
      </c>
      <c r="L22" s="261">
        <v>23051.1</v>
      </c>
      <c r="M22" s="316">
        <f>ROUND(L22*100/L$19,2)</f>
        <v>23.71</v>
      </c>
    </row>
    <row r="23" spans="1:13" ht="12" customHeight="1">
      <c r="A23" s="314"/>
      <c r="B23" s="314"/>
      <c r="C23" s="673" t="s">
        <v>135</v>
      </c>
      <c r="D23" s="262">
        <v>2.6</v>
      </c>
      <c r="E23" s="315">
        <f>ROUND(D23*100/D$19,2)</f>
        <v>0</v>
      </c>
      <c r="F23" s="356">
        <v>1.9</v>
      </c>
      <c r="G23" s="316">
        <f>ROUND(F23*100/F$19,2)</f>
        <v>0</v>
      </c>
      <c r="H23" s="357">
        <v>2.7</v>
      </c>
      <c r="I23" s="316">
        <v>0.01</v>
      </c>
      <c r="J23" s="358">
        <v>4.3</v>
      </c>
      <c r="K23" s="316">
        <f>ROUND(J23*100/J$19,2)</f>
        <v>0.01</v>
      </c>
      <c r="L23" s="261">
        <v>2.73</v>
      </c>
      <c r="M23" s="316">
        <f>ROUND(L23*100/L$19,2)</f>
        <v>0</v>
      </c>
    </row>
    <row r="24" spans="1:13" ht="12" customHeight="1">
      <c r="A24" s="314"/>
      <c r="B24" s="314"/>
      <c r="C24" s="673" t="s">
        <v>136</v>
      </c>
      <c r="D24" s="262">
        <v>622.1</v>
      </c>
      <c r="E24" s="315">
        <f>ROUND(D24*100/D$19,2)</f>
        <v>0.96</v>
      </c>
      <c r="F24" s="356">
        <v>707.9</v>
      </c>
      <c r="G24" s="316">
        <f>ROUND(F24*100/F$19,2)</f>
        <v>1</v>
      </c>
      <c r="H24" s="357">
        <v>601</v>
      </c>
      <c r="I24" s="316">
        <f>ROUND(H24*100/H$19,2)</f>
        <v>0.73</v>
      </c>
      <c r="J24" s="358">
        <v>489.1</v>
      </c>
      <c r="K24" s="316">
        <f>ROUND(J24*100/J$19,2)</f>
        <v>0.65</v>
      </c>
      <c r="L24" s="261">
        <v>657.9</v>
      </c>
      <c r="M24" s="316">
        <v>0.67</v>
      </c>
    </row>
    <row r="25" spans="1:13" ht="13.35" customHeight="1">
      <c r="A25" s="317"/>
      <c r="B25" s="317"/>
      <c r="C25" s="673" t="s">
        <v>137</v>
      </c>
      <c r="D25" s="262">
        <v>14675.6</v>
      </c>
      <c r="E25" s="315">
        <f>ROUND(D25*100/D$19,2)</f>
        <v>22.64</v>
      </c>
      <c r="F25" s="356">
        <v>24698.7</v>
      </c>
      <c r="G25" s="316">
        <f>ROUND(F25*100/F$19,2)</f>
        <v>34.83</v>
      </c>
      <c r="H25" s="357">
        <v>32487.599999999999</v>
      </c>
      <c r="I25" s="316">
        <f>ROUND(H25*100/H$19,2)</f>
        <v>39.24</v>
      </c>
      <c r="J25" s="358">
        <v>21758.1</v>
      </c>
      <c r="K25" s="316">
        <f>ROUND(J25*100/J$19,2)</f>
        <v>29.04</v>
      </c>
      <c r="L25" s="261">
        <v>28700.5</v>
      </c>
      <c r="M25" s="316">
        <f>ROUND(L25*100/L$19,2)</f>
        <v>29.53</v>
      </c>
    </row>
    <row r="26" spans="1:13" ht="13.35" customHeight="1">
      <c r="A26" s="317"/>
      <c r="B26" s="317"/>
      <c r="C26" s="673" t="s">
        <v>138</v>
      </c>
      <c r="D26" s="262"/>
      <c r="E26" s="315"/>
      <c r="F26" s="356"/>
      <c r="G26" s="316"/>
      <c r="H26" s="357"/>
      <c r="I26" s="316"/>
      <c r="J26" s="358"/>
      <c r="K26" s="316"/>
      <c r="L26" s="261"/>
      <c r="M26" s="316"/>
    </row>
    <row r="27" spans="1:13" ht="13.35" customHeight="1">
      <c r="A27" s="314"/>
      <c r="B27" s="314"/>
      <c r="C27" s="673" t="s">
        <v>139</v>
      </c>
      <c r="D27" s="262">
        <v>4085</v>
      </c>
      <c r="E27" s="315">
        <f>ROUND(D27*100/D$19,2)</f>
        <v>6.3</v>
      </c>
      <c r="F27" s="356">
        <v>5213.1000000000004</v>
      </c>
      <c r="G27" s="316">
        <f>ROUND(F27*100/F$19,2)</f>
        <v>7.35</v>
      </c>
      <c r="H27" s="357">
        <v>6090.5</v>
      </c>
      <c r="I27" s="316">
        <f>ROUND(H27*100/H$19,2)</f>
        <v>7.36</v>
      </c>
      <c r="J27" s="358">
        <v>5283.7</v>
      </c>
      <c r="K27" s="316">
        <f>ROUND(J27*100/J$19,2)</f>
        <v>7.05</v>
      </c>
      <c r="L27" s="261">
        <v>5976.4</v>
      </c>
      <c r="M27" s="316">
        <f>ROUND(L27*100/L$19,2)</f>
        <v>6.15</v>
      </c>
    </row>
    <row r="28" spans="1:13" ht="13.5" customHeight="1">
      <c r="A28" s="314"/>
      <c r="B28" s="314"/>
      <c r="C28" s="673" t="s">
        <v>140</v>
      </c>
      <c r="D28" s="262"/>
      <c r="E28" s="315"/>
      <c r="F28" s="356"/>
      <c r="G28" s="316"/>
      <c r="H28" s="357"/>
      <c r="I28" s="316"/>
      <c r="J28" s="358"/>
      <c r="K28" s="316"/>
      <c r="L28" s="261"/>
      <c r="M28" s="316"/>
    </row>
    <row r="29" spans="1:13" ht="12" customHeight="1">
      <c r="A29" s="314"/>
      <c r="B29" s="314"/>
      <c r="C29" s="673" t="s">
        <v>141</v>
      </c>
      <c r="D29" s="262">
        <v>2443.5</v>
      </c>
      <c r="E29" s="315">
        <f>ROUND(D29*100/D$19,2)</f>
        <v>3.77</v>
      </c>
      <c r="F29" s="356">
        <v>2509.1999999999998</v>
      </c>
      <c r="G29" s="316">
        <f>ROUND(F29*100/F$19,2)</f>
        <v>3.54</v>
      </c>
      <c r="H29" s="357">
        <v>5483.2</v>
      </c>
      <c r="I29" s="316">
        <f>ROUND(H29*100/H$19,2)</f>
        <v>6.62</v>
      </c>
      <c r="J29" s="358">
        <v>4927.1000000000004</v>
      </c>
      <c r="K29" s="316">
        <f>ROUND(J29*100/J$19,2)</f>
        <v>6.58</v>
      </c>
      <c r="L29" s="261">
        <v>4412.3999999999996</v>
      </c>
      <c r="M29" s="316">
        <f>ROUND(L29*100/L$19,2)</f>
        <v>4.54</v>
      </c>
    </row>
    <row r="30" spans="1:13" ht="13.35" customHeight="1">
      <c r="A30" s="309"/>
      <c r="B30" s="309"/>
      <c r="C30" s="673" t="s">
        <v>142</v>
      </c>
      <c r="D30" s="262">
        <v>1127.8</v>
      </c>
      <c r="E30" s="315">
        <f>ROUND(D30*100/D$19,2)</f>
        <v>1.74</v>
      </c>
      <c r="F30" s="356">
        <v>3819.2</v>
      </c>
      <c r="G30" s="316">
        <f>ROUND(F30*100/F$19,2)</f>
        <v>5.39</v>
      </c>
      <c r="H30" s="357">
        <v>4142.8999999999996</v>
      </c>
      <c r="I30" s="316">
        <f>ROUND(H30*100/H$19,2)</f>
        <v>5</v>
      </c>
      <c r="J30" s="358">
        <v>4402.2</v>
      </c>
      <c r="K30" s="316">
        <v>5.87</v>
      </c>
      <c r="L30" s="261">
        <v>4439.5</v>
      </c>
      <c r="M30" s="316">
        <f>ROUND(L30*100/L$19,2)</f>
        <v>4.57</v>
      </c>
    </row>
    <row r="31" spans="1:13" ht="12.75" customHeight="1">
      <c r="A31" s="314"/>
      <c r="B31" s="314"/>
      <c r="C31" s="673" t="s">
        <v>143</v>
      </c>
      <c r="D31" s="262">
        <v>13095.8</v>
      </c>
      <c r="E31" s="315">
        <f>ROUND(D31*100/D$19,2)</f>
        <v>20.2</v>
      </c>
      <c r="F31" s="356">
        <v>1225.7</v>
      </c>
      <c r="G31" s="316">
        <f>ROUND(F31*100/F$19,2)</f>
        <v>1.73</v>
      </c>
      <c r="H31" s="357">
        <v>1104.0999999999999</v>
      </c>
      <c r="I31" s="316">
        <f>ROUND(H31*100/H$19,2)</f>
        <v>1.33</v>
      </c>
      <c r="J31" s="358">
        <v>852.2</v>
      </c>
      <c r="K31" s="316">
        <f>ROUND(J31*100/J$19,2)</f>
        <v>1.1399999999999999</v>
      </c>
      <c r="L31" s="261">
        <v>889.9</v>
      </c>
      <c r="M31" s="316">
        <f>ROUND(L31*100/L$19,2)</f>
        <v>0.92</v>
      </c>
    </row>
    <row r="32" spans="1:13" ht="15" customHeight="1">
      <c r="A32" s="314"/>
      <c r="B32" s="314"/>
      <c r="C32" s="873" t="s">
        <v>144</v>
      </c>
      <c r="D32" s="327"/>
      <c r="E32" s="365"/>
      <c r="F32" s="366"/>
      <c r="G32" s="367"/>
      <c r="H32" s="368"/>
      <c r="I32" s="367"/>
      <c r="J32" s="369"/>
      <c r="K32" s="367"/>
      <c r="L32" s="874"/>
      <c r="M32" s="876"/>
    </row>
    <row r="33" spans="1:13" ht="13.35" customHeight="1">
      <c r="A33" s="314"/>
      <c r="B33" s="314"/>
      <c r="C33" s="823"/>
      <c r="D33" s="329"/>
      <c r="E33" s="370"/>
      <c r="F33" s="371"/>
      <c r="G33" s="372"/>
      <c r="H33" s="373"/>
      <c r="I33" s="372"/>
      <c r="J33" s="328"/>
      <c r="K33" s="372"/>
      <c r="L33" s="875"/>
      <c r="M33" s="877"/>
    </row>
    <row r="34" spans="1:13" ht="13.35" customHeight="1">
      <c r="A34" s="314"/>
      <c r="B34" s="314"/>
      <c r="C34" s="686"/>
      <c r="D34" s="333"/>
      <c r="E34" s="330"/>
      <c r="F34" s="374"/>
      <c r="G34" s="332"/>
      <c r="H34" s="375"/>
      <c r="I34" s="332"/>
      <c r="J34" s="330"/>
      <c r="K34" s="332"/>
      <c r="L34" s="331"/>
      <c r="M34" s="332"/>
    </row>
    <row r="35" spans="1:13" ht="14.25" customHeight="1">
      <c r="A35" s="314"/>
      <c r="B35" s="314"/>
      <c r="C35" s="673" t="s">
        <v>145</v>
      </c>
      <c r="D35" s="335"/>
      <c r="E35" s="315"/>
      <c r="F35" s="376"/>
      <c r="G35" s="316"/>
      <c r="H35" s="377"/>
      <c r="I35" s="316"/>
      <c r="J35" s="315"/>
      <c r="K35" s="316"/>
      <c r="L35" s="334"/>
      <c r="M35" s="316"/>
    </row>
    <row r="36" spans="1:13" ht="13.35" customHeight="1">
      <c r="A36" s="314"/>
      <c r="B36" s="314"/>
      <c r="C36" s="673" t="s">
        <v>146</v>
      </c>
      <c r="D36" s="262">
        <v>187843</v>
      </c>
      <c r="E36" s="315"/>
      <c r="F36" s="356">
        <v>209634.5</v>
      </c>
      <c r="G36" s="316"/>
      <c r="H36" s="357">
        <v>211017.1</v>
      </c>
      <c r="I36" s="316"/>
      <c r="J36" s="358">
        <v>218581.8</v>
      </c>
      <c r="K36" s="316"/>
      <c r="L36" s="261">
        <v>270726.8</v>
      </c>
      <c r="M36" s="316"/>
    </row>
    <row r="37" spans="1:13" ht="13.35" customHeight="1">
      <c r="A37" s="317"/>
      <c r="B37" s="317"/>
      <c r="C37" s="673" t="s">
        <v>147</v>
      </c>
      <c r="D37" s="262">
        <v>64828</v>
      </c>
      <c r="E37" s="330"/>
      <c r="F37" s="356">
        <v>70903.399999999994</v>
      </c>
      <c r="G37" s="332"/>
      <c r="H37" s="357">
        <v>82796</v>
      </c>
      <c r="I37" s="332"/>
      <c r="J37" s="358">
        <v>74920.100000000006</v>
      </c>
      <c r="K37" s="332"/>
      <c r="L37" s="261">
        <v>97200.7</v>
      </c>
      <c r="M37" s="332"/>
    </row>
    <row r="38" spans="1:13" ht="13.35" customHeight="1">
      <c r="A38" s="317"/>
      <c r="B38" s="317"/>
      <c r="C38" s="673" t="s">
        <v>148</v>
      </c>
      <c r="D38" s="262">
        <v>-18746.599999999999</v>
      </c>
      <c r="E38" s="315"/>
      <c r="F38" s="356">
        <v>-21816.1</v>
      </c>
      <c r="G38" s="316"/>
      <c r="H38" s="357">
        <v>-24253.599999999999</v>
      </c>
      <c r="I38" s="316"/>
      <c r="J38" s="358">
        <v>-22253.7</v>
      </c>
      <c r="K38" s="316"/>
      <c r="L38" s="261">
        <v>-23877</v>
      </c>
      <c r="M38" s="316"/>
    </row>
    <row r="39" spans="1:13" ht="13.35" customHeight="1">
      <c r="A39" s="314"/>
      <c r="B39" s="314"/>
      <c r="C39" s="673" t="s">
        <v>149</v>
      </c>
      <c r="D39" s="262"/>
      <c r="E39" s="315"/>
      <c r="F39" s="356"/>
      <c r="G39" s="316"/>
      <c r="H39" s="357"/>
      <c r="I39" s="316"/>
      <c r="J39" s="358"/>
      <c r="K39" s="316"/>
      <c r="L39" s="261"/>
      <c r="M39" s="316"/>
    </row>
    <row r="40" spans="1:13" ht="12.75" customHeight="1">
      <c r="A40" s="336"/>
      <c r="B40" s="336"/>
      <c r="C40" s="673" t="s">
        <v>150</v>
      </c>
      <c r="D40" s="262">
        <v>-82348.899999999994</v>
      </c>
      <c r="E40" s="330"/>
      <c r="F40" s="356">
        <v>-88204.5</v>
      </c>
      <c r="G40" s="332"/>
      <c r="H40" s="357">
        <v>-60034.400000000001</v>
      </c>
      <c r="I40" s="332"/>
      <c r="J40" s="358">
        <v>-73476.3</v>
      </c>
      <c r="K40" s="332"/>
      <c r="L40" s="261">
        <v>-112881.1</v>
      </c>
      <c r="M40" s="332"/>
    </row>
    <row r="41" spans="1:13" ht="12.75" customHeight="1">
      <c r="A41" s="337"/>
      <c r="B41" s="337"/>
      <c r="C41" s="673" t="s">
        <v>151</v>
      </c>
      <c r="D41" s="262">
        <f>+D36-D37+D38+D40</f>
        <v>21919.5</v>
      </c>
      <c r="E41" s="330"/>
      <c r="F41" s="356">
        <f>F36-F37+F38+F40</f>
        <v>28710.5</v>
      </c>
      <c r="G41" s="332"/>
      <c r="H41" s="357">
        <f>H36-H37+H38+H40</f>
        <v>43933.1</v>
      </c>
      <c r="I41" s="332"/>
      <c r="J41" s="358">
        <f>J36-J37+J38+J40</f>
        <v>47931.699999999983</v>
      </c>
      <c r="K41" s="332"/>
      <c r="L41" s="358">
        <f>L36-L37+L38+L40</f>
        <v>36767.999999999971</v>
      </c>
      <c r="M41" s="332"/>
    </row>
    <row r="42" spans="1:13" ht="12" customHeight="1">
      <c r="A42" s="337"/>
      <c r="B42" s="337"/>
      <c r="C42" s="673"/>
      <c r="D42" s="262"/>
      <c r="E42" s="338"/>
      <c r="F42" s="356"/>
      <c r="G42" s="339"/>
      <c r="H42" s="357"/>
      <c r="I42" s="339"/>
      <c r="J42" s="358"/>
      <c r="K42" s="339"/>
      <c r="L42" s="261"/>
      <c r="M42" s="339"/>
    </row>
    <row r="43" spans="1:13" ht="13.35" customHeight="1">
      <c r="A43" s="337"/>
      <c r="B43" s="337"/>
      <c r="C43" s="674" t="s">
        <v>152</v>
      </c>
      <c r="D43" s="262"/>
      <c r="E43" s="318"/>
      <c r="F43" s="356"/>
      <c r="G43" s="320"/>
      <c r="H43" s="357"/>
      <c r="I43" s="320"/>
      <c r="J43" s="358"/>
      <c r="K43" s="320"/>
      <c r="L43" s="261"/>
      <c r="M43" s="320"/>
    </row>
    <row r="44" spans="1:13" ht="13.35" customHeight="1">
      <c r="A44" s="314"/>
      <c r="B44" s="314"/>
      <c r="C44" s="674" t="s">
        <v>153</v>
      </c>
      <c r="D44" s="262"/>
      <c r="E44" s="340">
        <v>10.81</v>
      </c>
      <c r="F44" s="356"/>
      <c r="G44" s="341">
        <v>12.48</v>
      </c>
      <c r="H44" s="357"/>
      <c r="I44" s="341">
        <f>(H41/234212.8)*100</f>
        <v>18.757770711079839</v>
      </c>
      <c r="J44" s="358"/>
      <c r="K44" s="341">
        <f>(J41/247413.5)*100</f>
        <v>19.37311423992627</v>
      </c>
      <c r="L44" s="261"/>
      <c r="M44" s="693">
        <f>(L41/310451.8)*100</f>
        <v>11.843384383662769</v>
      </c>
    </row>
    <row r="45" spans="1:13" ht="12" customHeight="1">
      <c r="A45" s="337"/>
      <c r="B45" s="337"/>
      <c r="C45" s="873" t="s">
        <v>154</v>
      </c>
      <c r="D45" s="342"/>
      <c r="E45" s="365"/>
      <c r="F45" s="378"/>
      <c r="G45" s="367"/>
      <c r="H45" s="379"/>
      <c r="I45" s="367"/>
      <c r="J45" s="380"/>
      <c r="K45" s="367"/>
      <c r="L45" s="878"/>
      <c r="M45" s="876"/>
    </row>
    <row r="46" spans="1:13" ht="13.35" customHeight="1">
      <c r="A46" s="309"/>
      <c r="B46" s="309"/>
      <c r="C46" s="823"/>
      <c r="D46" s="343"/>
      <c r="E46" s="370"/>
      <c r="F46" s="381"/>
      <c r="G46" s="307"/>
      <c r="H46" s="382"/>
      <c r="I46" s="307"/>
      <c r="J46" s="383"/>
      <c r="K46" s="307"/>
      <c r="L46" s="879"/>
      <c r="M46" s="877"/>
    </row>
    <row r="47" spans="1:13" ht="13.35" customHeight="1">
      <c r="A47" s="337"/>
      <c r="B47" s="337"/>
      <c r="C47" s="686"/>
      <c r="D47" s="262"/>
      <c r="E47" s="330"/>
      <c r="F47" s="356"/>
      <c r="G47" s="332"/>
      <c r="H47" s="357"/>
      <c r="I47" s="332"/>
      <c r="J47" s="358"/>
      <c r="K47" s="332"/>
      <c r="L47" s="261"/>
      <c r="M47" s="332"/>
    </row>
    <row r="48" spans="1:13" ht="13.35" customHeight="1">
      <c r="A48" s="337"/>
      <c r="B48" s="337"/>
      <c r="C48" s="673" t="s">
        <v>151</v>
      </c>
      <c r="D48" s="262">
        <f>D41</f>
        <v>21919.5</v>
      </c>
      <c r="E48" s="330"/>
      <c r="F48" s="356">
        <f>F41</f>
        <v>28710.5</v>
      </c>
      <c r="G48" s="332"/>
      <c r="H48" s="357">
        <f>H41</f>
        <v>43933.1</v>
      </c>
      <c r="I48" s="332"/>
      <c r="J48" s="358">
        <f>J41</f>
        <v>47931.699999999983</v>
      </c>
      <c r="K48" s="332"/>
      <c r="L48" s="261">
        <f>L41</f>
        <v>36767.999999999971</v>
      </c>
      <c r="M48" s="332"/>
    </row>
    <row r="49" spans="1:13" ht="13.35" customHeight="1">
      <c r="A49" s="314"/>
      <c r="B49" s="314"/>
      <c r="C49" s="673" t="s">
        <v>155</v>
      </c>
      <c r="D49" s="262">
        <v>34754</v>
      </c>
      <c r="E49" s="315"/>
      <c r="F49" s="356">
        <v>36469.699999999997</v>
      </c>
      <c r="G49" s="316"/>
      <c r="H49" s="357">
        <v>36859.1</v>
      </c>
      <c r="I49" s="316"/>
      <c r="J49" s="358">
        <v>34171.699999999997</v>
      </c>
      <c r="K49" s="316"/>
      <c r="L49" s="261">
        <v>35057.599999999999</v>
      </c>
      <c r="M49" s="316"/>
    </row>
    <row r="50" spans="1:13" ht="11.25" customHeight="1">
      <c r="A50" s="314"/>
      <c r="B50" s="314"/>
      <c r="C50" s="673" t="s">
        <v>156</v>
      </c>
      <c r="D50" s="262">
        <v>27377.1</v>
      </c>
      <c r="E50" s="315"/>
      <c r="F50" s="356">
        <v>36296.9</v>
      </c>
      <c r="G50" s="316"/>
      <c r="H50" s="357">
        <v>41944.7</v>
      </c>
      <c r="I50" s="316"/>
      <c r="J50" s="358">
        <v>47565.5</v>
      </c>
      <c r="K50" s="316"/>
      <c r="L50" s="261">
        <v>28811.4</v>
      </c>
      <c r="M50" s="316"/>
    </row>
    <row r="51" spans="1:13" ht="13.5" customHeight="1">
      <c r="A51" s="314"/>
      <c r="B51" s="314"/>
      <c r="C51" s="673" t="s">
        <v>157</v>
      </c>
      <c r="D51" s="262">
        <f>D48+D49-D50</f>
        <v>29296.400000000001</v>
      </c>
      <c r="E51" s="315"/>
      <c r="F51" s="356">
        <f>F48+F49-F50</f>
        <v>28883.299999999996</v>
      </c>
      <c r="G51" s="316"/>
      <c r="H51" s="357">
        <f>H48+H49-H50</f>
        <v>38847.5</v>
      </c>
      <c r="I51" s="316"/>
      <c r="J51" s="358">
        <f>J48+J49-J50</f>
        <v>34537.89999999998</v>
      </c>
      <c r="K51" s="316"/>
      <c r="L51" s="358">
        <f>L48+L49-L50</f>
        <v>43014.199999999975</v>
      </c>
      <c r="M51" s="316"/>
    </row>
    <row r="52" spans="1:13" ht="13.35" customHeight="1">
      <c r="A52" s="314"/>
      <c r="B52" s="314"/>
      <c r="C52" s="673" t="s">
        <v>158</v>
      </c>
      <c r="D52" s="262">
        <v>1198.8</v>
      </c>
      <c r="E52" s="315"/>
      <c r="F52" s="356">
        <v>2590.8000000000002</v>
      </c>
      <c r="G52" s="316"/>
      <c r="H52" s="357">
        <v>2209.8000000000002</v>
      </c>
      <c r="I52" s="316"/>
      <c r="J52" s="358">
        <v>4905.6000000000004</v>
      </c>
      <c r="K52" s="316"/>
      <c r="L52" s="261">
        <v>4474.5</v>
      </c>
      <c r="M52" s="316"/>
    </row>
    <row r="53" spans="1:13" ht="13.35" customHeight="1">
      <c r="A53" s="317"/>
      <c r="B53" s="317"/>
      <c r="C53" s="673" t="s">
        <v>159</v>
      </c>
      <c r="D53" s="262">
        <f>D51-D52</f>
        <v>28097.600000000002</v>
      </c>
      <c r="E53" s="330"/>
      <c r="F53" s="356">
        <f>F51-F52</f>
        <v>26292.499999999996</v>
      </c>
      <c r="G53" s="332"/>
      <c r="H53" s="357">
        <f>H51-H52</f>
        <v>36637.699999999997</v>
      </c>
      <c r="I53" s="332"/>
      <c r="J53" s="358">
        <f>J51-J52</f>
        <v>29632.299999999981</v>
      </c>
      <c r="K53" s="332"/>
      <c r="L53" s="261">
        <f>L51-L52</f>
        <v>38539.699999999975</v>
      </c>
      <c r="M53" s="332"/>
    </row>
    <row r="54" spans="1:13" ht="12" customHeight="1">
      <c r="A54" s="317"/>
      <c r="B54" s="317"/>
      <c r="C54" s="673"/>
      <c r="D54" s="265"/>
      <c r="E54" s="330"/>
      <c r="F54" s="384"/>
      <c r="G54" s="332"/>
      <c r="H54" s="385"/>
      <c r="I54" s="332"/>
      <c r="J54" s="386"/>
      <c r="K54" s="332"/>
      <c r="L54" s="264"/>
      <c r="M54" s="332"/>
    </row>
    <row r="55" spans="1:13" ht="13.35" customHeight="1" thickBot="1">
      <c r="A55" s="317"/>
      <c r="B55" s="317"/>
      <c r="C55" s="687"/>
      <c r="D55" s="347"/>
      <c r="E55" s="344"/>
      <c r="F55" s="387"/>
      <c r="G55" s="346"/>
      <c r="H55" s="388"/>
      <c r="I55" s="346"/>
      <c r="J55" s="389"/>
      <c r="K55" s="346"/>
      <c r="L55" s="345"/>
      <c r="M55" s="346"/>
    </row>
    <row r="56" spans="1:13" ht="13.35" customHeight="1">
      <c r="A56" s="317"/>
      <c r="B56" s="317"/>
      <c r="C56" s="3"/>
    </row>
    <row r="57" spans="1:13" ht="11.25" customHeight="1">
      <c r="A57" s="309"/>
      <c r="B57" s="309"/>
      <c r="C57" s="348" t="s">
        <v>107</v>
      </c>
    </row>
    <row r="58" spans="1:13" ht="13.35" customHeight="1">
      <c r="A58" s="314"/>
      <c r="B58" s="314"/>
    </row>
    <row r="59" spans="1:13" ht="13.35" customHeight="1">
      <c r="A59" s="314"/>
      <c r="B59" s="314"/>
      <c r="C59" s="349"/>
    </row>
    <row r="60" spans="1:13" ht="13.35" customHeight="1">
      <c r="A60" s="314"/>
      <c r="B60" s="314"/>
      <c r="C60" s="349"/>
    </row>
    <row r="61" spans="1:13" ht="13.35" customHeight="1">
      <c r="A61" s="350"/>
      <c r="B61" s="350"/>
      <c r="C61" s="349"/>
    </row>
    <row r="62" spans="1:13" ht="12" customHeight="1">
      <c r="A62" s="350"/>
      <c r="B62" s="350"/>
    </row>
    <row r="63" spans="1:13" ht="12.75" customHeight="1">
      <c r="A63" s="337"/>
      <c r="B63" s="820" t="s">
        <v>160</v>
      </c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</row>
    <row r="64" spans="1:13" ht="6" customHeight="1">
      <c r="A64" s="337"/>
      <c r="B64" s="337"/>
    </row>
    <row r="65" spans="1:13" ht="13.5" customHeight="1">
      <c r="A65" s="390"/>
      <c r="B65" s="390"/>
      <c r="C65" s="4"/>
      <c r="G65" s="1"/>
      <c r="H65" s="1"/>
      <c r="I65" s="1"/>
      <c r="K65" s="4"/>
    </row>
    <row r="66" spans="1:13" ht="18" customHeight="1">
      <c r="A66" s="390"/>
    </row>
    <row r="67" spans="1:13" ht="13.5" customHeight="1"/>
    <row r="68" spans="1:13" ht="12.75" customHeight="1"/>
    <row r="69" spans="1:13" ht="12.75" customHeight="1"/>
    <row r="70" spans="1:13" ht="13.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4"/>
      <c r="B71" s="4"/>
    </row>
    <row r="72" spans="1:13" ht="12.75" customHeight="1"/>
    <row r="73" spans="1:13" ht="12.75" customHeight="1">
      <c r="A73" s="391"/>
      <c r="B73" s="391"/>
    </row>
    <row r="74" spans="1:13" ht="12.75" customHeight="1">
      <c r="A74" s="151"/>
      <c r="B74" s="151"/>
      <c r="C74" s="151"/>
      <c r="D74" s="826"/>
      <c r="E74" s="826"/>
      <c r="F74" s="826"/>
      <c r="G74" s="826"/>
      <c r="H74" s="826"/>
      <c r="I74" s="826"/>
      <c r="J74" s="826"/>
      <c r="K74" s="826"/>
    </row>
    <row r="75" spans="1:13" ht="12.75" customHeight="1"/>
    <row r="76" spans="1:13" ht="12.75" customHeight="1"/>
    <row r="77" spans="1:13" ht="12.75" customHeight="1"/>
    <row r="78" spans="1:13" ht="12.75" customHeight="1"/>
    <row r="79" spans="1:13" ht="12.75" customHeight="1"/>
    <row r="80" spans="1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10">
    <mergeCell ref="L32:L33"/>
    <mergeCell ref="M32:M33"/>
    <mergeCell ref="L45:L46"/>
    <mergeCell ref="M45:M46"/>
    <mergeCell ref="B63:M63"/>
    <mergeCell ref="D74:K74"/>
    <mergeCell ref="C1:C2"/>
    <mergeCell ref="C6:C7"/>
    <mergeCell ref="C32:C33"/>
    <mergeCell ref="C45:C46"/>
  </mergeCells>
  <printOptions horizontalCentered="1"/>
  <pageMargins left="0.196850393700787" right="0.196850393700787" top="0.39370078740157499" bottom="0.196850393700787" header="0.31496062992126" footer="0.31496062992126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4506668294322"/>
    <pageSetUpPr fitToPage="1"/>
  </sheetPr>
  <dimension ref="A1:L128"/>
  <sheetViews>
    <sheetView view="pageBreakPreview" topLeftCell="B1" zoomScale="95" zoomScaleNormal="100" workbookViewId="0">
      <pane xSplit="1" ySplit="7" topLeftCell="C33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1.42578125" style="2" customWidth="1"/>
    <col min="2" max="2" width="37.7109375" style="3" customWidth="1"/>
    <col min="3" max="3" width="20.28515625" style="3" customWidth="1"/>
    <col min="4" max="4" width="12.140625" style="3" customWidth="1"/>
    <col min="5" max="5" width="18.140625" style="3" customWidth="1"/>
    <col min="6" max="6" width="12.140625" style="3" customWidth="1"/>
    <col min="7" max="7" width="13" style="3" customWidth="1"/>
    <col min="8" max="8" width="12.140625" style="3" customWidth="1"/>
    <col min="9" max="9" width="18.28515625" style="3" customWidth="1"/>
    <col min="10" max="10" width="12.140625" style="3" customWidth="1"/>
    <col min="11" max="11" width="17.42578125" style="3" customWidth="1"/>
    <col min="12" max="12" width="14.28515625" style="3" customWidth="1"/>
    <col min="13" max="16384" width="9.140625" style="2"/>
  </cols>
  <sheetData>
    <row r="1" spans="2:12" s="1" customFormat="1" ht="16.5" customHeight="1">
      <c r="B1" s="821" t="s">
        <v>161</v>
      </c>
      <c r="C1" s="3"/>
      <c r="D1" s="3"/>
      <c r="E1" s="3"/>
      <c r="F1" s="3"/>
      <c r="G1" s="3"/>
      <c r="H1" s="3"/>
      <c r="I1" s="3"/>
      <c r="J1" s="3"/>
      <c r="K1" s="225"/>
      <c r="L1" s="226"/>
    </row>
    <row r="2" spans="2:12" s="1" customFormat="1" ht="18" customHeight="1">
      <c r="B2" s="821"/>
      <c r="C2" s="3"/>
      <c r="D2" s="3"/>
      <c r="E2" s="3"/>
      <c r="F2" s="3"/>
      <c r="G2" s="3"/>
      <c r="H2" s="3"/>
      <c r="I2" s="3"/>
      <c r="J2" s="3"/>
      <c r="K2" s="225"/>
      <c r="L2" s="226"/>
    </row>
    <row r="3" spans="2:12" ht="14.1" customHeight="1" thickBot="1"/>
    <row r="4" spans="2:12" ht="14.1" customHeight="1" thickBot="1">
      <c r="B4" s="39" t="s">
        <v>122</v>
      </c>
      <c r="C4" s="153">
        <v>2017</v>
      </c>
      <c r="D4" s="208" t="s">
        <v>92</v>
      </c>
      <c r="E4" s="153">
        <v>2018</v>
      </c>
      <c r="F4" s="154" t="s">
        <v>92</v>
      </c>
      <c r="G4" s="209">
        <v>2019</v>
      </c>
      <c r="H4" s="154" t="s">
        <v>92</v>
      </c>
      <c r="I4" s="210">
        <v>2020</v>
      </c>
      <c r="J4" s="154" t="s">
        <v>92</v>
      </c>
      <c r="K4" s="153">
        <v>2021</v>
      </c>
      <c r="L4" s="154" t="s">
        <v>92</v>
      </c>
    </row>
    <row r="5" spans="2:12" ht="14.25" customHeight="1" thickBot="1">
      <c r="C5" s="2"/>
      <c r="D5" s="2"/>
      <c r="E5" s="227"/>
      <c r="F5" s="227"/>
      <c r="G5" s="2"/>
      <c r="H5" s="227"/>
      <c r="I5" s="2"/>
      <c r="J5" s="227"/>
      <c r="K5" s="2"/>
      <c r="L5" s="227"/>
    </row>
    <row r="6" spans="2:12" ht="15" customHeight="1">
      <c r="B6" s="911" t="s">
        <v>162</v>
      </c>
      <c r="C6" s="891"/>
      <c r="D6" s="892"/>
      <c r="E6" s="895"/>
      <c r="F6" s="896"/>
      <c r="G6" s="891"/>
      <c r="H6" s="896"/>
      <c r="I6" s="899"/>
      <c r="J6" s="896"/>
      <c r="K6" s="913"/>
      <c r="L6" s="914"/>
    </row>
    <row r="7" spans="2:12" ht="14.25" customHeight="1">
      <c r="B7" s="912"/>
      <c r="C7" s="893"/>
      <c r="D7" s="894"/>
      <c r="E7" s="897"/>
      <c r="F7" s="898"/>
      <c r="G7" s="893"/>
      <c r="H7" s="898"/>
      <c r="I7" s="900"/>
      <c r="J7" s="898"/>
      <c r="K7" s="915"/>
      <c r="L7" s="916"/>
    </row>
    <row r="8" spans="2:12" ht="15.75" customHeight="1">
      <c r="B8" s="677"/>
      <c r="C8" s="215"/>
      <c r="D8" s="188"/>
      <c r="E8" s="171"/>
      <c r="F8" s="189"/>
      <c r="G8" s="215"/>
      <c r="H8" s="189"/>
      <c r="I8" s="172"/>
      <c r="J8" s="189"/>
      <c r="K8" s="172"/>
      <c r="L8" s="189"/>
    </row>
    <row r="9" spans="2:12" ht="13.5" customHeight="1">
      <c r="B9" s="678" t="s">
        <v>163</v>
      </c>
      <c r="C9" s="215">
        <v>167017915.5</v>
      </c>
      <c r="D9" s="188"/>
      <c r="E9" s="171">
        <v>160552393.59999999</v>
      </c>
      <c r="F9" s="189"/>
      <c r="G9" s="215">
        <v>161776857.90000001</v>
      </c>
      <c r="H9" s="189"/>
      <c r="I9" s="172">
        <v>96985888.299999997</v>
      </c>
      <c r="J9" s="189"/>
      <c r="K9" s="172">
        <v>108499012</v>
      </c>
      <c r="L9" s="189"/>
    </row>
    <row r="10" spans="2:12" ht="13.5" customHeight="1">
      <c r="B10" s="678" t="s">
        <v>164</v>
      </c>
      <c r="C10" s="215">
        <v>103247937.8</v>
      </c>
      <c r="D10" s="188"/>
      <c r="E10" s="171">
        <v>100480277</v>
      </c>
      <c r="F10" s="189"/>
      <c r="G10" s="215">
        <v>71701213.099999994</v>
      </c>
      <c r="H10" s="189"/>
      <c r="I10" s="172">
        <v>60510577.899999999</v>
      </c>
      <c r="J10" s="189"/>
      <c r="K10" s="172">
        <v>71297036.400000006</v>
      </c>
      <c r="L10" s="189"/>
    </row>
    <row r="11" spans="2:12" ht="14.25" customHeight="1">
      <c r="B11" s="678" t="s">
        <v>165</v>
      </c>
      <c r="C11" s="215">
        <v>17976842.899999999</v>
      </c>
      <c r="D11" s="188"/>
      <c r="E11" s="171">
        <v>16921213.699999999</v>
      </c>
      <c r="F11" s="189"/>
      <c r="G11" s="215">
        <v>9458369.9000000004</v>
      </c>
      <c r="H11" s="189"/>
      <c r="I11" s="172">
        <v>9624861.5999999996</v>
      </c>
      <c r="J11" s="189"/>
      <c r="K11" s="172">
        <v>8930871.9000000004</v>
      </c>
      <c r="L11" s="189"/>
    </row>
    <row r="12" spans="2:12" ht="12.75" customHeight="1">
      <c r="B12" s="678" t="s">
        <v>166</v>
      </c>
      <c r="C12" s="215">
        <v>167573659.40000001</v>
      </c>
      <c r="D12" s="188"/>
      <c r="E12" s="171">
        <v>163442034.5</v>
      </c>
      <c r="F12" s="189"/>
      <c r="G12" s="215">
        <v>162863614.69999999</v>
      </c>
      <c r="H12" s="189"/>
      <c r="I12" s="172">
        <v>98818536.5</v>
      </c>
      <c r="J12" s="189"/>
      <c r="K12" s="172">
        <v>110416756.3</v>
      </c>
      <c r="L12" s="189"/>
    </row>
    <row r="13" spans="2:12" ht="13.5" customHeight="1">
      <c r="B13" s="678" t="s">
        <v>167</v>
      </c>
      <c r="C13" s="215">
        <v>9966725.0999999996</v>
      </c>
      <c r="D13" s="188"/>
      <c r="E13" s="171">
        <v>7561645.0999999996</v>
      </c>
      <c r="F13" s="189"/>
      <c r="G13" s="215">
        <v>4505361</v>
      </c>
      <c r="H13" s="189"/>
      <c r="I13" s="172">
        <v>3867504</v>
      </c>
      <c r="J13" s="189"/>
      <c r="K13" s="172">
        <v>3971381.6</v>
      </c>
      <c r="L13" s="189"/>
    </row>
    <row r="14" spans="2:12" ht="13.5" customHeight="1">
      <c r="B14" s="678" t="s">
        <v>168</v>
      </c>
      <c r="C14" s="215">
        <v>70447246.900000006</v>
      </c>
      <c r="D14" s="188"/>
      <c r="E14" s="171">
        <f>E9-E10+E11-E13</f>
        <v>69431685.200000003</v>
      </c>
      <c r="F14" s="189"/>
      <c r="G14" s="215">
        <f>G9-G10+G11-G13</f>
        <v>95028653.700000018</v>
      </c>
      <c r="H14" s="189"/>
      <c r="I14" s="215">
        <f>I9-I10+I11-I13</f>
        <v>42232668</v>
      </c>
      <c r="J14" s="189"/>
      <c r="K14" s="215">
        <f>K9-K10+K11-K13</f>
        <v>42161465.899999991</v>
      </c>
      <c r="L14" s="215"/>
    </row>
    <row r="15" spans="2:12" ht="13.5" customHeight="1">
      <c r="B15" s="883" t="s">
        <v>169</v>
      </c>
      <c r="C15" s="906"/>
      <c r="D15" s="906"/>
      <c r="E15" s="908"/>
      <c r="F15" s="902"/>
      <c r="G15" s="901"/>
      <c r="H15" s="902"/>
      <c r="I15" s="903"/>
      <c r="J15" s="902"/>
      <c r="K15" s="917"/>
      <c r="L15" s="918"/>
    </row>
    <row r="16" spans="2:12" ht="13.35" customHeight="1">
      <c r="B16" s="883"/>
      <c r="C16" s="907"/>
      <c r="D16" s="907"/>
      <c r="E16" s="908"/>
      <c r="F16" s="902"/>
      <c r="G16" s="901"/>
      <c r="H16" s="902"/>
      <c r="I16" s="903"/>
      <c r="J16" s="902"/>
      <c r="K16" s="919"/>
      <c r="L16" s="920"/>
    </row>
    <row r="17" spans="2:12" ht="13.35" customHeight="1">
      <c r="B17" s="677"/>
      <c r="C17" s="220"/>
      <c r="D17" s="185"/>
      <c r="E17" s="186"/>
      <c r="F17" s="187"/>
      <c r="G17" s="220"/>
      <c r="H17" s="187"/>
      <c r="I17" s="184"/>
      <c r="J17" s="187"/>
      <c r="K17" s="186"/>
      <c r="L17" s="187"/>
    </row>
    <row r="18" spans="2:12" ht="13.35" customHeight="1">
      <c r="B18" s="678" t="s">
        <v>163</v>
      </c>
      <c r="C18" s="215">
        <v>75522.100000000006</v>
      </c>
      <c r="D18" s="188"/>
      <c r="E18" s="171">
        <v>83203.399999999994</v>
      </c>
      <c r="F18" s="189"/>
      <c r="G18" s="215">
        <v>90095.3</v>
      </c>
      <c r="H18" s="189"/>
      <c r="I18" s="172">
        <v>84699</v>
      </c>
      <c r="J18" s="189"/>
      <c r="K18" s="172">
        <v>94351.3</v>
      </c>
      <c r="L18" s="189"/>
    </row>
    <row r="19" spans="2:12" ht="15.75" customHeight="1">
      <c r="B19" s="678" t="s">
        <v>164</v>
      </c>
      <c r="C19" s="215">
        <v>32938.1</v>
      </c>
      <c r="D19" s="188"/>
      <c r="E19" s="171">
        <v>36785.300000000003</v>
      </c>
      <c r="F19" s="189"/>
      <c r="G19" s="215">
        <v>42427.6</v>
      </c>
      <c r="H19" s="189"/>
      <c r="I19" s="172">
        <v>43455</v>
      </c>
      <c r="J19" s="189"/>
      <c r="K19" s="172">
        <v>48429.4</v>
      </c>
      <c r="L19" s="189"/>
    </row>
    <row r="20" spans="2:12" ht="12.75" customHeight="1">
      <c r="B20" s="678" t="s">
        <v>170</v>
      </c>
      <c r="C20" s="215">
        <v>8507.5</v>
      </c>
      <c r="D20" s="188"/>
      <c r="E20" s="171">
        <v>9123.9</v>
      </c>
      <c r="F20" s="189"/>
      <c r="G20" s="215">
        <v>10868.5</v>
      </c>
      <c r="H20" s="189"/>
      <c r="I20" s="172">
        <v>11569.8</v>
      </c>
      <c r="J20" s="189"/>
      <c r="K20" s="172">
        <v>10939.3</v>
      </c>
      <c r="L20" s="189"/>
    </row>
    <row r="21" spans="2:12" ht="12" customHeight="1">
      <c r="B21" s="678" t="s">
        <v>171</v>
      </c>
      <c r="C21" s="215">
        <v>76548.100000000006</v>
      </c>
      <c r="D21" s="188"/>
      <c r="E21" s="171">
        <v>84423.6</v>
      </c>
      <c r="F21" s="189"/>
      <c r="G21" s="215">
        <v>91035.6</v>
      </c>
      <c r="H21" s="189"/>
      <c r="I21" s="172">
        <v>85706</v>
      </c>
      <c r="J21" s="189"/>
      <c r="K21" s="172">
        <v>97484.1</v>
      </c>
      <c r="L21" s="189"/>
    </row>
    <row r="22" spans="2:12" ht="13.35" customHeight="1">
      <c r="B22" s="678" t="s">
        <v>167</v>
      </c>
      <c r="C22" s="215">
        <v>4641.3999999999996</v>
      </c>
      <c r="D22" s="188"/>
      <c r="E22" s="171">
        <v>4460.2</v>
      </c>
      <c r="F22" s="189"/>
      <c r="G22" s="215">
        <v>4675.8999999999996</v>
      </c>
      <c r="H22" s="189"/>
      <c r="I22" s="172">
        <v>5255.6</v>
      </c>
      <c r="J22" s="189"/>
      <c r="K22" s="172">
        <v>4718.6000000000004</v>
      </c>
      <c r="L22" s="189"/>
    </row>
    <row r="23" spans="2:12" ht="12" customHeight="1">
      <c r="B23" s="678" t="s">
        <v>172</v>
      </c>
      <c r="C23" s="215">
        <v>46450.3</v>
      </c>
      <c r="D23" s="188"/>
      <c r="E23" s="171">
        <f>E18-E19+E20-E22</f>
        <v>51081.799999999996</v>
      </c>
      <c r="F23" s="189"/>
      <c r="G23" s="215">
        <f>G18-G19+G20-G22</f>
        <v>53860.3</v>
      </c>
      <c r="H23" s="189"/>
      <c r="I23" s="215">
        <f>I18-I19+I20-I22</f>
        <v>47558.200000000004</v>
      </c>
      <c r="J23" s="189"/>
      <c r="K23" s="215">
        <f>K18-K19+K20-K22</f>
        <v>52142.6</v>
      </c>
      <c r="L23" s="189"/>
    </row>
    <row r="24" spans="2:12" ht="12" customHeight="1">
      <c r="B24" s="883" t="s">
        <v>173</v>
      </c>
      <c r="C24" s="887">
        <f t="shared" ref="C24:E24" si="0">C27+C29+C30+C32+C35+C36</f>
        <v>76548.100000000006</v>
      </c>
      <c r="D24" s="909">
        <f t="shared" si="0"/>
        <v>100</v>
      </c>
      <c r="E24" s="880">
        <f t="shared" si="0"/>
        <v>84423.599999999991</v>
      </c>
      <c r="F24" s="889">
        <f t="shared" ref="F24:L24" si="1">F27+F29+F30+F32+F35+F36</f>
        <v>100</v>
      </c>
      <c r="G24" s="887">
        <f t="shared" ref="G24:I24" si="2">G27+G29+G30+G32+G35+G36</f>
        <v>91035.6</v>
      </c>
      <c r="H24" s="889">
        <f t="shared" si="2"/>
        <v>100</v>
      </c>
      <c r="I24" s="904">
        <f t="shared" si="2"/>
        <v>85706</v>
      </c>
      <c r="J24" s="889">
        <f t="shared" si="1"/>
        <v>100</v>
      </c>
      <c r="K24" s="904">
        <f>K27+K29+K30+K32+K35+K36</f>
        <v>97484.099999999991</v>
      </c>
      <c r="L24" s="889">
        <f t="shared" si="1"/>
        <v>100</v>
      </c>
    </row>
    <row r="25" spans="2:12" ht="13.35" customHeight="1">
      <c r="B25" s="883"/>
      <c r="C25" s="888"/>
      <c r="D25" s="910"/>
      <c r="E25" s="881"/>
      <c r="F25" s="890"/>
      <c r="G25" s="888"/>
      <c r="H25" s="890"/>
      <c r="I25" s="905"/>
      <c r="J25" s="890"/>
      <c r="K25" s="905"/>
      <c r="L25" s="890"/>
    </row>
    <row r="26" spans="2:12" ht="13.35" customHeight="1">
      <c r="B26" s="677"/>
      <c r="C26" s="232"/>
      <c r="D26" s="230"/>
      <c r="E26" s="194"/>
      <c r="F26" s="231"/>
      <c r="G26" s="232"/>
      <c r="H26" s="231"/>
      <c r="I26" s="217"/>
      <c r="J26" s="231"/>
      <c r="K26" s="194"/>
      <c r="L26" s="231"/>
    </row>
    <row r="27" spans="2:12" ht="13.35" customHeight="1">
      <c r="B27" s="678" t="s">
        <v>174</v>
      </c>
      <c r="C27" s="215">
        <v>24997.9</v>
      </c>
      <c r="D27" s="233">
        <f>IFERROR(C27*100/C$24,0)</f>
        <v>32.656460447744621</v>
      </c>
      <c r="E27" s="171">
        <v>27729.1</v>
      </c>
      <c r="F27" s="234">
        <f>IFERROR(E27*100/E$24,0)</f>
        <v>32.845199683500823</v>
      </c>
      <c r="G27" s="215">
        <f>29486.5+24</f>
        <v>29510.5</v>
      </c>
      <c r="H27" s="234">
        <f>IFERROR(G27*100/G$24,0)</f>
        <v>32.416439283093645</v>
      </c>
      <c r="I27" s="172">
        <v>32832.800000000003</v>
      </c>
      <c r="J27" s="234">
        <f>IFERROR(I27*100/I$24,0)</f>
        <v>38.30863650152849</v>
      </c>
      <c r="K27" s="172">
        <v>37882.800000000003</v>
      </c>
      <c r="L27" s="234">
        <f>IFERROR(K27*100/K$24,0)</f>
        <v>38.860491095470962</v>
      </c>
    </row>
    <row r="28" spans="2:12" ht="13.5" customHeight="1">
      <c r="B28" s="679" t="s">
        <v>175</v>
      </c>
      <c r="C28" s="266">
        <v>16.8</v>
      </c>
      <c r="D28" s="235">
        <f>IFERROR(C28*100/C$27,0)</f>
        <v>6.720564527420303E-2</v>
      </c>
      <c r="E28" s="175">
        <v>20.7</v>
      </c>
      <c r="F28" s="236">
        <f>IFERROR(E28*100/E$27,0)</f>
        <v>7.465081809362728E-2</v>
      </c>
      <c r="G28" s="266">
        <v>24</v>
      </c>
      <c r="H28" s="236">
        <f>IFERROR(G28*100/G$27,0)</f>
        <v>8.1326985310313279E-2</v>
      </c>
      <c r="I28" s="176">
        <v>24.1</v>
      </c>
      <c r="J28" s="236">
        <f>IFERROR(I28*100/I$27,0)</f>
        <v>7.3402207548549009E-2</v>
      </c>
      <c r="K28" s="176">
        <v>14.6</v>
      </c>
      <c r="L28" s="236">
        <f>IFERROR(K28*100/K$27,0)</f>
        <v>3.8539917851901126E-2</v>
      </c>
    </row>
    <row r="29" spans="2:12" ht="12" customHeight="1">
      <c r="B29" s="678" t="s">
        <v>176</v>
      </c>
      <c r="C29" s="215">
        <v>5971.7</v>
      </c>
      <c r="D29" s="233">
        <f>IFERROR(C29*100/C$24,0)</f>
        <v>7.8012386982825168</v>
      </c>
      <c r="E29" s="171">
        <v>6389</v>
      </c>
      <c r="F29" s="234">
        <f>IFERROR(E29*100/E$24,0)</f>
        <v>7.5677891016256122</v>
      </c>
      <c r="G29" s="215">
        <v>6755.8</v>
      </c>
      <c r="H29" s="234">
        <f>IFERROR(G29*100/G$24,0)</f>
        <v>7.4210528628360768</v>
      </c>
      <c r="I29" s="172">
        <v>6251.7</v>
      </c>
      <c r="J29" s="234">
        <f>IFERROR(I29*100/I$24,0)</f>
        <v>7.2943551209950295</v>
      </c>
      <c r="K29" s="172">
        <v>6198.2</v>
      </c>
      <c r="L29" s="234">
        <f>IFERROR(K29*100/K$24,0)</f>
        <v>6.358165075125072</v>
      </c>
    </row>
    <row r="30" spans="2:12" ht="13.35" customHeight="1">
      <c r="B30" s="678" t="s">
        <v>177</v>
      </c>
      <c r="C30" s="215">
        <v>27118.6</v>
      </c>
      <c r="D30" s="233">
        <f>IFERROR(C30*100/C$24,0)</f>
        <v>35.426875389461003</v>
      </c>
      <c r="E30" s="171">
        <v>28415</v>
      </c>
      <c r="F30" s="234">
        <f>IFERROR(E30*100/E$24,0)</f>
        <v>33.657650230504267</v>
      </c>
      <c r="G30" s="215">
        <v>30336</v>
      </c>
      <c r="H30" s="234">
        <f>IFERROR(G30*100/G$24,0)</f>
        <v>33.323227396754675</v>
      </c>
      <c r="I30" s="172">
        <v>25976.400000000001</v>
      </c>
      <c r="J30" s="234">
        <f>IFERROR(I30*100/I$24,0)</f>
        <v>30.308729843884908</v>
      </c>
      <c r="K30" s="172">
        <v>26175.200000000001</v>
      </c>
      <c r="L30" s="234">
        <f>IFERROR(K30*100/K$24,0)</f>
        <v>26.850737710047078</v>
      </c>
    </row>
    <row r="31" spans="2:12" ht="12.75" customHeight="1">
      <c r="B31" s="679" t="s">
        <v>175</v>
      </c>
      <c r="C31" s="274">
        <v>0</v>
      </c>
      <c r="D31" s="238">
        <f>IFERROR(C31*100/C$30,0)</f>
        <v>0</v>
      </c>
      <c r="E31" s="288">
        <v>0</v>
      </c>
      <c r="F31" s="178">
        <f>IFERROR(E31*100/E$30,0)</f>
        <v>0</v>
      </c>
      <c r="G31" s="274">
        <v>0</v>
      </c>
      <c r="H31" s="178">
        <f>IFERROR(G31*100/G$30,0)</f>
        <v>0</v>
      </c>
      <c r="I31" s="237"/>
      <c r="J31" s="178">
        <f>IFERROR(I31*100/I$30,0)</f>
        <v>0</v>
      </c>
      <c r="K31" s="237">
        <v>0</v>
      </c>
      <c r="L31" s="219">
        <f>IFERROR(K31*100/K$30,0)</f>
        <v>0</v>
      </c>
    </row>
    <row r="32" spans="2:12" ht="15" customHeight="1">
      <c r="B32" s="678" t="s">
        <v>178</v>
      </c>
      <c r="C32" s="215">
        <v>15018.8</v>
      </c>
      <c r="D32" s="233">
        <f>IFERROR(C32*100/C$24,0)</f>
        <v>19.620082013792633</v>
      </c>
      <c r="E32" s="171">
        <v>17396.3</v>
      </c>
      <c r="F32" s="234">
        <f>IFERROR(E32*100/E$24,0)</f>
        <v>20.605967999469346</v>
      </c>
      <c r="G32" s="215">
        <v>19471.7</v>
      </c>
      <c r="H32" s="234">
        <f>IFERROR(G32*100/G$24,0)</f>
        <v>21.389104921591112</v>
      </c>
      <c r="I32" s="172">
        <v>16975.3</v>
      </c>
      <c r="J32" s="234">
        <f>IFERROR(I32*100/I$24,0)</f>
        <v>19.806431288357874</v>
      </c>
      <c r="K32" s="172">
        <v>22761</v>
      </c>
      <c r="L32" s="234">
        <f>IFERROR(K32*100/K$24,0)</f>
        <v>23.348422973592619</v>
      </c>
    </row>
    <row r="33" spans="2:12" ht="13.35" customHeight="1">
      <c r="B33" s="679" t="s">
        <v>175</v>
      </c>
      <c r="C33" s="266">
        <v>848</v>
      </c>
      <c r="D33" s="235">
        <f>IFERROR(C33*100/C$32,0)</f>
        <v>5.6462566916131784</v>
      </c>
      <c r="E33" s="175">
        <v>1093</v>
      </c>
      <c r="F33" s="236">
        <f>IFERROR(E33*100/E$32,0)</f>
        <v>6.2829452239844104</v>
      </c>
      <c r="G33" s="266">
        <v>1294.2</v>
      </c>
      <c r="H33" s="236">
        <f>IFERROR(G33*100/G$32,0)</f>
        <v>6.6465691233944648</v>
      </c>
      <c r="I33" s="176">
        <v>988.9</v>
      </c>
      <c r="J33" s="236">
        <f>IFERROR(I33*100/I$32,0)</f>
        <v>5.8255229657207828</v>
      </c>
      <c r="K33" s="176">
        <v>1322.5</v>
      </c>
      <c r="L33" s="236">
        <f>IFERROR(K33*100/K$32,0)</f>
        <v>5.8103773999384911</v>
      </c>
    </row>
    <row r="34" spans="2:12" ht="13.35" customHeight="1">
      <c r="B34" s="679" t="s">
        <v>179</v>
      </c>
      <c r="C34" s="266">
        <v>842.1</v>
      </c>
      <c r="D34" s="235">
        <f>IFERROR(C34*100/C$32,0)</f>
        <v>5.6069725943484165</v>
      </c>
      <c r="E34" s="175">
        <v>793.7</v>
      </c>
      <c r="F34" s="236">
        <f>IFERROR(E34*100/E$32,0)</f>
        <v>4.5624644320918817</v>
      </c>
      <c r="G34" s="266">
        <v>771.9</v>
      </c>
      <c r="H34" s="236">
        <f>IFERROR(G34*100/G$32,0)</f>
        <v>3.9642147321497352</v>
      </c>
      <c r="I34" s="176">
        <v>254</v>
      </c>
      <c r="J34" s="236">
        <f>IFERROR(I34*100/I$32,0)</f>
        <v>1.4962916708393961</v>
      </c>
      <c r="K34" s="176">
        <v>353.5</v>
      </c>
      <c r="L34" s="236">
        <f>IFERROR(K34*100/K$32,0)</f>
        <v>1.5530952067132375</v>
      </c>
    </row>
    <row r="35" spans="2:12" ht="14.25" customHeight="1">
      <c r="B35" s="678" t="s">
        <v>180</v>
      </c>
      <c r="C35" s="215">
        <v>3441.1</v>
      </c>
      <c r="D35" s="233">
        <f>IFERROR(C35*100/C$24,0)</f>
        <v>4.4953434507192203</v>
      </c>
      <c r="E35" s="171">
        <v>4494.2</v>
      </c>
      <c r="F35" s="234">
        <f>IFERROR(E35*100/E$24,0)</f>
        <v>5.3233929848999573</v>
      </c>
      <c r="G35" s="215">
        <v>4961.6000000000004</v>
      </c>
      <c r="H35" s="234">
        <f>IFERROR(G35*100/G$24,0)</f>
        <v>5.4501755357244859</v>
      </c>
      <c r="I35" s="172">
        <v>3669.8</v>
      </c>
      <c r="J35" s="234">
        <f>IFERROR(I35*100/I$24,0)</f>
        <v>4.2818472452337062</v>
      </c>
      <c r="K35" s="172">
        <v>4466.8999999999996</v>
      </c>
      <c r="L35" s="234">
        <f>IFERROR(K35*100/K$24,0)</f>
        <v>4.582183145764283</v>
      </c>
    </row>
    <row r="36" spans="2:12" ht="13.35" customHeight="1">
      <c r="B36" s="678" t="s">
        <v>181</v>
      </c>
      <c r="C36" s="278">
        <v>0</v>
      </c>
      <c r="D36" s="240">
        <f>IFERROR(C36*100/C$24,0)</f>
        <v>0</v>
      </c>
      <c r="E36" s="282">
        <v>0</v>
      </c>
      <c r="F36" s="174">
        <f>IFERROR(E36*100/E$24,0)</f>
        <v>0</v>
      </c>
      <c r="G36" s="278"/>
      <c r="H36" s="174">
        <f>IFERROR(G36*100/G$24,0)</f>
        <v>0</v>
      </c>
      <c r="I36" s="239"/>
      <c r="J36" s="174">
        <f>IFERROR(I36*100/I$24,0)</f>
        <v>0</v>
      </c>
      <c r="K36" s="282">
        <v>0</v>
      </c>
      <c r="L36" s="218">
        <f>IFERROR(K36*100/K$24,0)</f>
        <v>0</v>
      </c>
    </row>
    <row r="37" spans="2:12" ht="13.35" customHeight="1">
      <c r="B37" s="883" t="s">
        <v>182</v>
      </c>
      <c r="C37" s="880">
        <f t="shared" ref="C37:E37" si="3">C40+C42+C43+C45+C48+C49</f>
        <v>46450.1</v>
      </c>
      <c r="D37" s="889">
        <f t="shared" si="3"/>
        <v>100</v>
      </c>
      <c r="E37" s="880">
        <f t="shared" si="3"/>
        <v>51081.8</v>
      </c>
      <c r="F37" s="889">
        <f t="shared" ref="F37:I37" si="4">F40+F42+F43+F45+F48+F49</f>
        <v>100</v>
      </c>
      <c r="G37" s="887">
        <f t="shared" ref="G37" si="5">G40+G42+G43+G45+G48+G49</f>
        <v>53860.3</v>
      </c>
      <c r="H37" s="889">
        <f t="shared" ref="H37:L37" si="6">H40+H42+H43+H45+H48+H49</f>
        <v>99.999999999999986</v>
      </c>
      <c r="I37" s="904">
        <f t="shared" si="4"/>
        <v>47558.3</v>
      </c>
      <c r="J37" s="889">
        <f t="shared" si="6"/>
        <v>100</v>
      </c>
      <c r="K37" s="880">
        <f t="shared" si="6"/>
        <v>52142.600000000006</v>
      </c>
      <c r="L37" s="889">
        <f t="shared" si="6"/>
        <v>99.999999999999986</v>
      </c>
    </row>
    <row r="38" spans="2:12" ht="13.35" customHeight="1">
      <c r="B38" s="883"/>
      <c r="C38" s="881"/>
      <c r="D38" s="890"/>
      <c r="E38" s="881"/>
      <c r="F38" s="890"/>
      <c r="G38" s="888"/>
      <c r="H38" s="890"/>
      <c r="I38" s="905"/>
      <c r="J38" s="890"/>
      <c r="K38" s="881"/>
      <c r="L38" s="890"/>
    </row>
    <row r="39" spans="2:12" ht="13.35" customHeight="1">
      <c r="B39" s="677"/>
      <c r="C39" s="232"/>
      <c r="D39" s="230"/>
      <c r="E39" s="194"/>
      <c r="F39" s="231"/>
      <c r="G39" s="232"/>
      <c r="H39" s="231"/>
      <c r="I39" s="217"/>
      <c r="J39" s="231"/>
      <c r="K39" s="194"/>
      <c r="L39" s="231"/>
    </row>
    <row r="40" spans="2:12" ht="12.75" customHeight="1">
      <c r="B40" s="678" t="s">
        <v>174</v>
      </c>
      <c r="C40" s="215">
        <v>6344.9</v>
      </c>
      <c r="D40" s="233">
        <f>IFERROR(C40*100/C$37,0)</f>
        <v>13.659604607955634</v>
      </c>
      <c r="E40" s="171">
        <v>6635.5</v>
      </c>
      <c r="F40" s="234">
        <f>IFERROR(E40*100/E$37,0)</f>
        <v>12.989949453621445</v>
      </c>
      <c r="G40" s="215">
        <v>5812.5</v>
      </c>
      <c r="H40" s="234">
        <f>IFERROR(G40*100/G$37,0)</f>
        <v>10.791807695092674</v>
      </c>
      <c r="I40" s="172">
        <v>6135.5</v>
      </c>
      <c r="J40" s="234">
        <f>IFERROR(I40*100/I$37,0)</f>
        <v>12.90100781567045</v>
      </c>
      <c r="K40" s="172">
        <v>8104.7</v>
      </c>
      <c r="L40" s="234">
        <f>IFERROR(K40*100/K$37,0)</f>
        <v>15.543336926045113</v>
      </c>
    </row>
    <row r="41" spans="2:12" ht="12.75" customHeight="1">
      <c r="B41" s="679" t="s">
        <v>175</v>
      </c>
      <c r="C41" s="266">
        <v>10.9</v>
      </c>
      <c r="D41" s="235">
        <f>IFERROR(C41*100/C$40,0)</f>
        <v>0.17179151759681005</v>
      </c>
      <c r="E41" s="175">
        <v>18.7</v>
      </c>
      <c r="F41" s="236">
        <f>IFERROR(E41*100/E$40,0)</f>
        <v>0.28181749679752843</v>
      </c>
      <c r="G41" s="266">
        <v>21.5</v>
      </c>
      <c r="H41" s="236">
        <f>IFERROR(G41*100/G$40,0)</f>
        <v>0.36989247311827955</v>
      </c>
      <c r="I41" s="176">
        <v>21.2</v>
      </c>
      <c r="J41" s="236">
        <f>IFERROR(I41*100/I$40,0)</f>
        <v>0.3455301116453427</v>
      </c>
      <c r="K41" s="176">
        <v>14.1</v>
      </c>
      <c r="L41" s="236">
        <f>IFERROR(K41*100/K$40,0)</f>
        <v>0.17397312670425802</v>
      </c>
    </row>
    <row r="42" spans="2:12" ht="12" customHeight="1">
      <c r="B42" s="678" t="s">
        <v>176</v>
      </c>
      <c r="C42" s="215">
        <v>2003.2</v>
      </c>
      <c r="D42" s="233">
        <f>IFERROR(C42*100/C$37,0)</f>
        <v>4.3125849029388528</v>
      </c>
      <c r="E42" s="171">
        <v>1975.9</v>
      </c>
      <c r="F42" s="234">
        <f>IFERROR(E42*100/E$37,0)</f>
        <v>3.86810958110325</v>
      </c>
      <c r="G42" s="215">
        <v>2135.6</v>
      </c>
      <c r="H42" s="234">
        <f>IFERROR(G42*100/G$37,0)</f>
        <v>3.9650726044971898</v>
      </c>
      <c r="I42" s="172">
        <v>1939.8</v>
      </c>
      <c r="J42" s="234">
        <f>IFERROR(I42*100/I$37,0)</f>
        <v>4.0787833038607353</v>
      </c>
      <c r="K42" s="172">
        <v>1569.5</v>
      </c>
      <c r="L42" s="234">
        <f>IFERROR(K42*100/K$37,0)</f>
        <v>3.0100148439088188</v>
      </c>
    </row>
    <row r="43" spans="2:12" ht="13.35" customHeight="1">
      <c r="B43" s="678" t="s">
        <v>177</v>
      </c>
      <c r="C43" s="215">
        <v>24609.8</v>
      </c>
      <c r="D43" s="233">
        <f>IFERROR(C43*100/C$37,0)</f>
        <v>52.98115612237649</v>
      </c>
      <c r="E43" s="171">
        <v>26539.1</v>
      </c>
      <c r="F43" s="234">
        <f>IFERROR(E43*100/E$37,0)</f>
        <v>51.95412064570943</v>
      </c>
      <c r="G43" s="215">
        <v>28193.5</v>
      </c>
      <c r="H43" s="234">
        <f>IFERROR(G43*100/G$37,0)</f>
        <v>52.345605204575541</v>
      </c>
      <c r="I43" s="172">
        <v>24105.5</v>
      </c>
      <c r="J43" s="234">
        <f>IFERROR(I43*100/I$37,0)</f>
        <v>50.686210398605496</v>
      </c>
      <c r="K43" s="172">
        <v>24200.9</v>
      </c>
      <c r="L43" s="234">
        <f>IFERROR(K43*100/K$37,0)</f>
        <v>46.412913817109228</v>
      </c>
    </row>
    <row r="44" spans="2:12" ht="13.35" customHeight="1">
      <c r="B44" s="679" t="s">
        <v>175</v>
      </c>
      <c r="C44" s="274">
        <v>0</v>
      </c>
      <c r="D44" s="238">
        <f>IFERROR(C44*100/C$43,0)</f>
        <v>0</v>
      </c>
      <c r="E44" s="288">
        <v>0</v>
      </c>
      <c r="F44" s="178">
        <f>IFERROR(E44*100/E$43,0)</f>
        <v>0</v>
      </c>
      <c r="G44" s="274">
        <v>0</v>
      </c>
      <c r="H44" s="178">
        <f>IFERROR(G44*100/G$43,0)</f>
        <v>0</v>
      </c>
      <c r="I44" s="237">
        <v>0</v>
      </c>
      <c r="J44" s="178">
        <f>IFERROR(I44*100/I$43,0)</f>
        <v>0</v>
      </c>
      <c r="K44" s="237">
        <v>0</v>
      </c>
      <c r="L44" s="219">
        <f>IFERROR(K44*100/K$43,0)</f>
        <v>0</v>
      </c>
    </row>
    <row r="45" spans="2:12" ht="12" customHeight="1">
      <c r="B45" s="678" t="s">
        <v>178</v>
      </c>
      <c r="C45" s="215">
        <v>10277.6</v>
      </c>
      <c r="D45" s="233">
        <f>IFERROR(C45*100/C$37,0)</f>
        <v>22.126109523983803</v>
      </c>
      <c r="E45" s="171">
        <v>11804.4</v>
      </c>
      <c r="F45" s="234">
        <f>IFERROR(E45*100/E$37,0)</f>
        <v>23.10881762193188</v>
      </c>
      <c r="G45" s="215">
        <v>13228.4</v>
      </c>
      <c r="H45" s="234">
        <f>IFERROR(G45*100/G$37,0)</f>
        <v>24.560576157206697</v>
      </c>
      <c r="I45" s="172">
        <v>12023.6</v>
      </c>
      <c r="J45" s="234">
        <f>IFERROR(I45*100/I$37,0)</f>
        <v>25.281812007578065</v>
      </c>
      <c r="K45" s="172">
        <v>14116.4</v>
      </c>
      <c r="L45" s="234">
        <f>IFERROR(K45*100/K$37,0)</f>
        <v>27.072681454319497</v>
      </c>
    </row>
    <row r="46" spans="2:12" ht="13.35" customHeight="1">
      <c r="B46" s="679" t="s">
        <v>175</v>
      </c>
      <c r="C46" s="266">
        <v>777.9</v>
      </c>
      <c r="D46" s="235">
        <f>IFERROR(C46*100/C$45,0)</f>
        <v>7.5688876780571333</v>
      </c>
      <c r="E46" s="175">
        <v>1093</v>
      </c>
      <c r="F46" s="236">
        <f>IFERROR(E46*100/E$45,0)</f>
        <v>9.2592592592592595</v>
      </c>
      <c r="G46" s="266">
        <v>1178</v>
      </c>
      <c r="H46" s="236">
        <f>IFERROR(G46*100/G$45,0)</f>
        <v>8.9050830032354629</v>
      </c>
      <c r="I46" s="176">
        <v>895.3</v>
      </c>
      <c r="J46" s="236">
        <f>IFERROR(I46*100/I$45,0)</f>
        <v>7.4461891613160782</v>
      </c>
      <c r="K46" s="176">
        <v>1243.3</v>
      </c>
      <c r="L46" s="236">
        <f>IFERROR(K46*100/K$45,0)</f>
        <v>8.8074863279589692</v>
      </c>
    </row>
    <row r="47" spans="2:12" ht="13.35" customHeight="1">
      <c r="B47" s="679" t="s">
        <v>179</v>
      </c>
      <c r="C47" s="266">
        <v>727.6</v>
      </c>
      <c r="D47" s="235">
        <f>IFERROR(C47*100/C$45,0)</f>
        <v>7.0794738071145016</v>
      </c>
      <c r="E47" s="175">
        <v>793.7</v>
      </c>
      <c r="F47" s="236">
        <f>IFERROR(E47*100/E$45,0)</f>
        <v>6.7237640201958593</v>
      </c>
      <c r="G47" s="266">
        <v>636.6</v>
      </c>
      <c r="H47" s="236">
        <f>IFERROR(G47*100/G$45,0)</f>
        <v>4.8123733784887062</v>
      </c>
      <c r="I47" s="176">
        <v>224</v>
      </c>
      <c r="J47" s="236">
        <f>IFERROR(I47*100/I$45,0)</f>
        <v>1.8630027612362354</v>
      </c>
      <c r="K47" s="176">
        <v>316.5</v>
      </c>
      <c r="L47" s="236">
        <f>IFERROR(K47*100/K$45,0)</f>
        <v>2.2420730497860646</v>
      </c>
    </row>
    <row r="48" spans="2:12" ht="13.35" customHeight="1">
      <c r="B48" s="678" t="s">
        <v>180</v>
      </c>
      <c r="C48" s="215">
        <v>3214.6</v>
      </c>
      <c r="D48" s="233">
        <f>IFERROR(C48*100/C$37,0)</f>
        <v>6.9205448427452261</v>
      </c>
      <c r="E48" s="171">
        <v>4126.8999999999996</v>
      </c>
      <c r="F48" s="234">
        <f>IFERROR(E48*100/E$37,0)</f>
        <v>8.0790026976339888</v>
      </c>
      <c r="G48" s="215">
        <v>4490.3</v>
      </c>
      <c r="H48" s="234">
        <f>IFERROR(G48*100/G$37,0)</f>
        <v>8.3369383386278937</v>
      </c>
      <c r="I48" s="172">
        <v>3353.9</v>
      </c>
      <c r="J48" s="234">
        <f>IFERROR(I48*100/I$37,0)</f>
        <v>7.0521864742852456</v>
      </c>
      <c r="K48" s="172">
        <v>4151.1000000000004</v>
      </c>
      <c r="L48" s="234">
        <f>IFERROR(K48*100/K$37,0)</f>
        <v>7.96105295861733</v>
      </c>
    </row>
    <row r="49" spans="1:12" ht="13.35" customHeight="1">
      <c r="B49" s="678" t="s">
        <v>181</v>
      </c>
      <c r="C49" s="295">
        <v>0</v>
      </c>
      <c r="D49" s="241">
        <f>IFERROR(C49*100/C$37,0)</f>
        <v>0</v>
      </c>
      <c r="E49" s="282">
        <v>0</v>
      </c>
      <c r="F49" s="234">
        <f>IFERROR(E49*100/E$37,0)</f>
        <v>0</v>
      </c>
      <c r="G49" s="278">
        <v>0</v>
      </c>
      <c r="H49" s="234">
        <f>IFERROR(G49*100/G$37,0)</f>
        <v>0</v>
      </c>
      <c r="I49" s="278">
        <v>0</v>
      </c>
      <c r="J49" s="234">
        <f>IFERROR(I49*100/I$37,0)</f>
        <v>0</v>
      </c>
      <c r="K49" s="282">
        <v>0</v>
      </c>
      <c r="L49" s="218">
        <f>IFERROR(K49*100/K$37,0)</f>
        <v>0</v>
      </c>
    </row>
    <row r="50" spans="1:12" ht="11.25" customHeight="1">
      <c r="B50" s="678"/>
      <c r="C50" s="244"/>
      <c r="D50" s="229"/>
      <c r="E50" s="242"/>
      <c r="F50" s="243"/>
      <c r="G50" s="244"/>
      <c r="H50" s="243"/>
      <c r="I50" s="228"/>
      <c r="J50" s="243"/>
      <c r="K50" s="242"/>
      <c r="L50" s="243"/>
    </row>
    <row r="51" spans="1:12" ht="13.5" customHeight="1">
      <c r="B51" s="682" t="s">
        <v>119</v>
      </c>
      <c r="C51" s="880">
        <f>SUM(C53:C54)</f>
        <v>46450.1</v>
      </c>
      <c r="D51" s="889">
        <f>SUM(D53:D55)</f>
        <v>100</v>
      </c>
      <c r="E51" s="880">
        <f>SUM(E53:E54)</f>
        <v>51081.8</v>
      </c>
      <c r="F51" s="889">
        <f>SUM(F53:F55)</f>
        <v>100</v>
      </c>
      <c r="G51" s="887">
        <f>SUM(G53:G54)</f>
        <v>53860.3</v>
      </c>
      <c r="H51" s="889">
        <f>SUM(H53:H55)</f>
        <v>100</v>
      </c>
      <c r="I51" s="904">
        <f>SUM(I53:I54)</f>
        <v>47558.299999999996</v>
      </c>
      <c r="J51" s="889">
        <f>SUM(J53:J55)</f>
        <v>100</v>
      </c>
      <c r="K51" s="880">
        <f>SUM(K53:K54)</f>
        <v>52142.6</v>
      </c>
      <c r="L51" s="889">
        <f>SUM(L53:L55)</f>
        <v>100</v>
      </c>
    </row>
    <row r="52" spans="1:12" ht="13.35" customHeight="1">
      <c r="B52" s="683" t="s">
        <v>183</v>
      </c>
      <c r="C52" s="881"/>
      <c r="D52" s="890"/>
      <c r="E52" s="881"/>
      <c r="F52" s="890"/>
      <c r="G52" s="888"/>
      <c r="H52" s="890"/>
      <c r="I52" s="905"/>
      <c r="J52" s="890"/>
      <c r="K52" s="881"/>
      <c r="L52" s="890"/>
    </row>
    <row r="53" spans="1:12" ht="13.35" customHeight="1">
      <c r="B53" s="678" t="s">
        <v>184</v>
      </c>
      <c r="C53" s="215">
        <v>36109.199999999997</v>
      </c>
      <c r="D53" s="233">
        <f>ROUND(C53*100/C$51,2)</f>
        <v>77.739999999999995</v>
      </c>
      <c r="E53" s="171">
        <v>40429.300000000003</v>
      </c>
      <c r="F53" s="234">
        <f>ROUND(E53*100/E$51,2)</f>
        <v>79.150000000000006</v>
      </c>
      <c r="G53" s="215">
        <v>42922.400000000001</v>
      </c>
      <c r="H53" s="234">
        <f>ROUND(G53*100/G$51,2)</f>
        <v>79.69</v>
      </c>
      <c r="I53" s="172">
        <v>38014.699999999997</v>
      </c>
      <c r="J53" s="234">
        <f>ROUND(I53*100/I$51,2)</f>
        <v>79.930000000000007</v>
      </c>
      <c r="K53" s="172">
        <v>42683</v>
      </c>
      <c r="L53" s="234">
        <f>ROUND(K53*100/K$51,2)</f>
        <v>81.86</v>
      </c>
    </row>
    <row r="54" spans="1:12" ht="12" customHeight="1">
      <c r="B54" s="678" t="s">
        <v>185</v>
      </c>
      <c r="C54" s="215">
        <v>10340.9</v>
      </c>
      <c r="D54" s="233">
        <f>ROUND(C54*100/C$51,2)</f>
        <v>22.26</v>
      </c>
      <c r="E54" s="171">
        <v>10652.5</v>
      </c>
      <c r="F54" s="234">
        <f>ROUND(E54*100/E$51,2)</f>
        <v>20.85</v>
      </c>
      <c r="G54" s="215">
        <v>10937.9</v>
      </c>
      <c r="H54" s="234">
        <f>ROUND(G54*100/G$51,2)</f>
        <v>20.309999999999999</v>
      </c>
      <c r="I54" s="172">
        <v>9543.6</v>
      </c>
      <c r="J54" s="234">
        <f>ROUND(I54*100/I$51,2)</f>
        <v>20.07</v>
      </c>
      <c r="K54" s="172">
        <v>9459.6</v>
      </c>
      <c r="L54" s="234">
        <f>ROUND(K54*100/K$51,2)</f>
        <v>18.14</v>
      </c>
    </row>
    <row r="55" spans="1:12" ht="13.35" customHeight="1">
      <c r="B55" s="678"/>
      <c r="C55" s="215"/>
      <c r="D55" s="233"/>
      <c r="E55" s="171"/>
      <c r="F55" s="234"/>
      <c r="G55" s="215"/>
      <c r="H55" s="234"/>
      <c r="I55" s="172"/>
      <c r="J55" s="234"/>
      <c r="K55" s="171"/>
      <c r="L55" s="234"/>
    </row>
    <row r="56" spans="1:12" ht="13.35" customHeight="1" thickBot="1">
      <c r="B56" s="684"/>
      <c r="C56" s="251"/>
      <c r="D56" s="248"/>
      <c r="E56" s="198"/>
      <c r="F56" s="199"/>
      <c r="G56" s="223"/>
      <c r="H56" s="199"/>
      <c r="I56" s="196"/>
      <c r="J56" s="199"/>
      <c r="K56" s="249"/>
      <c r="L56" s="250"/>
    </row>
    <row r="57" spans="1:12" ht="11.25" customHeight="1"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2" ht="13.35" customHeight="1">
      <c r="B58" s="253" t="s">
        <v>186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ht="13.35" customHeight="1">
      <c r="B59" s="123"/>
    </row>
    <row r="60" spans="1:12" ht="13.35" customHeight="1">
      <c r="L60" s="255"/>
    </row>
    <row r="61" spans="1:12" ht="18" customHeight="1">
      <c r="A61" s="820" t="s">
        <v>187</v>
      </c>
      <c r="B61" s="820"/>
      <c r="C61" s="820"/>
      <c r="D61" s="820"/>
      <c r="E61" s="820"/>
      <c r="F61" s="820"/>
      <c r="G61" s="820"/>
      <c r="H61" s="820"/>
      <c r="I61" s="820"/>
      <c r="J61" s="820"/>
      <c r="K61" s="820"/>
      <c r="L61" s="820"/>
    </row>
    <row r="62" spans="1:12" ht="12" customHeight="1">
      <c r="B62" s="256"/>
      <c r="C62" s="885"/>
      <c r="D62" s="885"/>
    </row>
    <row r="63" spans="1:12" ht="12.75" customHeight="1">
      <c r="D63" s="884"/>
      <c r="E63" s="884"/>
      <c r="F63" s="886"/>
      <c r="G63" s="886"/>
      <c r="H63" s="886"/>
      <c r="I63" s="886"/>
      <c r="K63" s="2"/>
      <c r="L63" s="252"/>
    </row>
    <row r="64" spans="1:12" ht="12.75" customHeight="1">
      <c r="K64" s="884"/>
      <c r="L64" s="884"/>
    </row>
    <row r="65" spans="2:12" ht="13.5" customHeight="1">
      <c r="L65" s="150"/>
    </row>
    <row r="66" spans="2:12" ht="12" customHeight="1">
      <c r="C66" s="884"/>
      <c r="D66" s="884"/>
      <c r="E66" s="257"/>
      <c r="I66" s="257"/>
      <c r="K66" s="884"/>
      <c r="L66" s="884"/>
    </row>
    <row r="67" spans="2:12" ht="13.5" customHeight="1">
      <c r="K67" s="921"/>
      <c r="L67" s="921"/>
    </row>
    <row r="68" spans="2:12" ht="12.75" customHeight="1">
      <c r="F68" s="4"/>
      <c r="G68" s="4"/>
      <c r="H68" s="4"/>
    </row>
    <row r="69" spans="2:12" ht="12.75" customHeight="1"/>
    <row r="70" spans="2:12" ht="13.5" customHeight="1"/>
    <row r="71" spans="2:12" ht="12.75" customHeight="1"/>
    <row r="72" spans="2:12" ht="12.75" customHeight="1"/>
    <row r="73" spans="2:12" ht="12.75" customHeight="1"/>
    <row r="74" spans="2:12" ht="12.75" customHeight="1">
      <c r="B74" s="149"/>
      <c r="C74" s="882"/>
      <c r="D74" s="882"/>
      <c r="E74" s="882"/>
      <c r="F74" s="882"/>
      <c r="G74" s="882"/>
      <c r="H74" s="882"/>
      <c r="I74" s="882"/>
      <c r="J74" s="882"/>
      <c r="K74" s="2"/>
      <c r="L74" s="2"/>
    </row>
    <row r="75" spans="2:12" ht="12.75" customHeight="1"/>
    <row r="76" spans="2:12" ht="12.75" customHeight="1"/>
    <row r="77" spans="2:12" ht="12.75" customHeight="1"/>
    <row r="78" spans="2:12" ht="12.75" customHeight="1"/>
    <row r="79" spans="2:12" ht="12.75" customHeight="1"/>
    <row r="80" spans="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54">
    <mergeCell ref="K51:K52"/>
    <mergeCell ref="L51:L52"/>
    <mergeCell ref="K64:L64"/>
    <mergeCell ref="K66:L66"/>
    <mergeCell ref="K67:L67"/>
    <mergeCell ref="A61:L61"/>
    <mergeCell ref="F51:F52"/>
    <mergeCell ref="K6:L7"/>
    <mergeCell ref="K15:L16"/>
    <mergeCell ref="K24:K25"/>
    <mergeCell ref="L24:L25"/>
    <mergeCell ref="K37:K38"/>
    <mergeCell ref="L37:L38"/>
    <mergeCell ref="B1:B2"/>
    <mergeCell ref="C15:D16"/>
    <mergeCell ref="E15:F16"/>
    <mergeCell ref="J24:J25"/>
    <mergeCell ref="D24:D25"/>
    <mergeCell ref="C24:C25"/>
    <mergeCell ref="B6:B7"/>
    <mergeCell ref="B15:B16"/>
    <mergeCell ref="B24:B25"/>
    <mergeCell ref="G24:G25"/>
    <mergeCell ref="C6:D7"/>
    <mergeCell ref="E6:F7"/>
    <mergeCell ref="G6:H7"/>
    <mergeCell ref="I6:J7"/>
    <mergeCell ref="G15:H16"/>
    <mergeCell ref="I15:J16"/>
    <mergeCell ref="E24:E25"/>
    <mergeCell ref="E37:E38"/>
    <mergeCell ref="E51:E52"/>
    <mergeCell ref="J37:J38"/>
    <mergeCell ref="J51:J52"/>
    <mergeCell ref="H24:H25"/>
    <mergeCell ref="H37:H38"/>
    <mergeCell ref="H51:H52"/>
    <mergeCell ref="I24:I25"/>
    <mergeCell ref="I37:I38"/>
    <mergeCell ref="I51:I52"/>
    <mergeCell ref="F24:F25"/>
    <mergeCell ref="F37:F38"/>
    <mergeCell ref="C37:C38"/>
    <mergeCell ref="C51:C52"/>
    <mergeCell ref="C74:J74"/>
    <mergeCell ref="B37:B38"/>
    <mergeCell ref="C66:D66"/>
    <mergeCell ref="C62:D62"/>
    <mergeCell ref="D63:E63"/>
    <mergeCell ref="F63:I63"/>
    <mergeCell ref="G37:G38"/>
    <mergeCell ref="G51:G52"/>
    <mergeCell ref="D37:D38"/>
    <mergeCell ref="D51:D52"/>
  </mergeCells>
  <printOptions horizontalCentered="1"/>
  <pageMargins left="0.39370078740157499" right="0.39370078740157499" top="0.39370078740157499" bottom="0" header="0.31496062992126" footer="0.31496062992126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4506668294322"/>
  </sheetPr>
  <dimension ref="A1:M128"/>
  <sheetViews>
    <sheetView view="pageBreakPreview" zoomScale="90" zoomScaleNormal="100" workbookViewId="0">
      <pane xSplit="3" ySplit="5" topLeftCell="D30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2.140625" style="2" customWidth="1"/>
    <col min="2" max="2" width="0.42578125" style="2" customWidth="1"/>
    <col min="3" max="3" width="38.42578125" style="3" customWidth="1"/>
    <col min="4" max="4" width="19.28515625" style="3" customWidth="1"/>
    <col min="5" max="5" width="15.140625" style="3" customWidth="1"/>
    <col min="6" max="6" width="17.140625" style="3" customWidth="1"/>
    <col min="7" max="9" width="15.140625" style="3" customWidth="1"/>
    <col min="10" max="10" width="17.42578125" style="3" customWidth="1"/>
    <col min="11" max="11" width="15.140625" style="3" customWidth="1"/>
    <col min="12" max="12" width="16.7109375" style="3" customWidth="1"/>
    <col min="13" max="13" width="14.7109375" style="3" customWidth="1"/>
    <col min="14" max="16384" width="9.140625" style="2"/>
  </cols>
  <sheetData>
    <row r="1" spans="3:13" s="1" customFormat="1" ht="16.5" customHeight="1">
      <c r="C1" s="821" t="s">
        <v>161</v>
      </c>
      <c r="D1" s="4"/>
      <c r="E1" s="4"/>
      <c r="F1" s="4"/>
      <c r="G1" s="4"/>
      <c r="H1" s="4"/>
      <c r="I1" s="4"/>
      <c r="J1" s="4"/>
      <c r="K1" s="4"/>
      <c r="L1" s="756"/>
      <c r="M1" s="38"/>
    </row>
    <row r="2" spans="3:13" s="1" customFormat="1" ht="18" customHeight="1">
      <c r="C2" s="821"/>
      <c r="D2" s="4"/>
      <c r="E2" s="4"/>
      <c r="F2" s="4"/>
      <c r="G2" s="4"/>
      <c r="H2" s="4"/>
      <c r="I2" s="4"/>
      <c r="J2" s="4"/>
      <c r="K2" s="4"/>
      <c r="L2" s="756"/>
      <c r="M2" s="38"/>
    </row>
    <row r="3" spans="3:13" ht="14.1" customHeight="1" thickBot="1">
      <c r="C3" s="38"/>
      <c r="D3" s="884"/>
      <c r="E3" s="884"/>
      <c r="F3" s="884"/>
      <c r="G3" s="884"/>
      <c r="H3" s="150"/>
      <c r="I3" s="150"/>
      <c r="J3" s="884"/>
      <c r="K3" s="884"/>
      <c r="L3" s="38"/>
      <c r="M3" s="38"/>
    </row>
    <row r="4" spans="3:13" ht="14.1" customHeight="1" thickBot="1">
      <c r="C4" s="152" t="s">
        <v>122</v>
      </c>
      <c r="D4" s="153">
        <v>2017</v>
      </c>
      <c r="E4" s="208" t="s">
        <v>92</v>
      </c>
      <c r="F4" s="153">
        <v>2018</v>
      </c>
      <c r="G4" s="154" t="s">
        <v>92</v>
      </c>
      <c r="H4" s="209">
        <v>2019</v>
      </c>
      <c r="I4" s="154" t="s">
        <v>92</v>
      </c>
      <c r="J4" s="210">
        <v>2020</v>
      </c>
      <c r="K4" s="154" t="s">
        <v>92</v>
      </c>
      <c r="L4" s="153">
        <v>2021</v>
      </c>
      <c r="M4" s="154" t="s">
        <v>92</v>
      </c>
    </row>
    <row r="5" spans="3:13" ht="14.25" customHeight="1" thickBot="1">
      <c r="C5" s="155"/>
      <c r="D5" s="155"/>
      <c r="E5" s="155"/>
      <c r="F5" s="155"/>
      <c r="G5" s="155"/>
      <c r="H5" s="211"/>
      <c r="I5" s="155"/>
      <c r="J5" s="211"/>
      <c r="K5" s="155"/>
      <c r="L5" s="155"/>
      <c r="M5" s="155"/>
    </row>
    <row r="6" spans="3:13" ht="15" customHeight="1">
      <c r="C6" s="156" t="s">
        <v>188</v>
      </c>
      <c r="D6" s="159">
        <v>36110.9</v>
      </c>
      <c r="E6" s="160"/>
      <c r="F6" s="258">
        <v>39176.5</v>
      </c>
      <c r="G6" s="160"/>
      <c r="H6" s="157">
        <v>43443.5</v>
      </c>
      <c r="I6" s="160"/>
      <c r="J6" s="157">
        <v>42444.4</v>
      </c>
      <c r="K6" s="160"/>
      <c r="L6" s="157">
        <v>46885.7</v>
      </c>
      <c r="M6" s="160"/>
    </row>
    <row r="7" spans="3:13" ht="14.25" customHeight="1">
      <c r="C7" s="161" t="s">
        <v>189</v>
      </c>
      <c r="D7" s="164">
        <v>61256.800000000003</v>
      </c>
      <c r="E7" s="212"/>
      <c r="F7" s="259">
        <v>61060.9</v>
      </c>
      <c r="G7" s="212"/>
      <c r="H7" s="162">
        <v>67561.899999999994</v>
      </c>
      <c r="I7" s="212"/>
      <c r="J7" s="162">
        <v>69559.7</v>
      </c>
      <c r="K7" s="212"/>
      <c r="L7" s="162">
        <v>88411.4</v>
      </c>
      <c r="M7" s="165"/>
    </row>
    <row r="8" spans="3:13" ht="15.75" customHeight="1">
      <c r="C8" s="939" t="s">
        <v>190</v>
      </c>
      <c r="D8" s="923">
        <f t="shared" ref="D8:G8" si="0">D11+D13+D14+D16+D19+D20</f>
        <v>43409.9</v>
      </c>
      <c r="E8" s="925">
        <f t="shared" si="0"/>
        <v>100</v>
      </c>
      <c r="F8" s="927">
        <f t="shared" si="0"/>
        <v>49370.200000000004</v>
      </c>
      <c r="G8" s="928">
        <f t="shared" si="0"/>
        <v>99.999999999999986</v>
      </c>
      <c r="H8" s="929">
        <f t="shared" ref="H8:J8" si="1">H11+H13+H14+H16+H19+H20</f>
        <v>53323.5</v>
      </c>
      <c r="I8" s="928">
        <f t="shared" ref="I8:M8" si="2">I11+I13+I14+I16+I19+I20</f>
        <v>100</v>
      </c>
      <c r="J8" s="929">
        <f t="shared" si="1"/>
        <v>50622</v>
      </c>
      <c r="K8" s="928">
        <f t="shared" si="2"/>
        <v>100.00000000000001</v>
      </c>
      <c r="L8" s="929">
        <f t="shared" si="2"/>
        <v>50528</v>
      </c>
      <c r="M8" s="925">
        <f t="shared" si="2"/>
        <v>99.999999999999986</v>
      </c>
    </row>
    <row r="9" spans="3:13" ht="13.5" customHeight="1">
      <c r="C9" s="940"/>
      <c r="D9" s="924"/>
      <c r="E9" s="926"/>
      <c r="F9" s="927"/>
      <c r="G9" s="928"/>
      <c r="H9" s="929"/>
      <c r="I9" s="928"/>
      <c r="J9" s="929"/>
      <c r="K9" s="928"/>
      <c r="L9" s="929"/>
      <c r="M9" s="926"/>
    </row>
    <row r="10" spans="3:13" ht="13.5" customHeight="1">
      <c r="C10" s="166"/>
      <c r="D10" s="169"/>
      <c r="E10" s="170"/>
      <c r="F10" s="213"/>
      <c r="G10" s="170"/>
      <c r="H10" s="167"/>
      <c r="I10" s="170"/>
      <c r="J10" s="214"/>
      <c r="K10" s="170"/>
      <c r="L10" s="214"/>
      <c r="M10" s="170"/>
    </row>
    <row r="11" spans="3:13" ht="14.25" customHeight="1">
      <c r="C11" s="171" t="s">
        <v>191</v>
      </c>
      <c r="D11" s="171">
        <v>6217.9</v>
      </c>
      <c r="E11" s="174">
        <f>IFERROR(D11*100/D$8,0)</f>
        <v>14.323691139578759</v>
      </c>
      <c r="F11" s="215">
        <v>6104.5</v>
      </c>
      <c r="G11" s="174">
        <f>IFERROR(F11*100/F$8,0)</f>
        <v>12.36474634496113</v>
      </c>
      <c r="H11" s="172">
        <v>7197.9</v>
      </c>
      <c r="I11" s="174">
        <f>IFERROR(H11*100/H$8,0)</f>
        <v>13.498551295395089</v>
      </c>
      <c r="J11" s="172">
        <v>6231.7</v>
      </c>
      <c r="K11" s="174">
        <f>IFERROR(J11*100/J$8,0)</f>
        <v>12.310260361107819</v>
      </c>
      <c r="L11" s="172">
        <v>6896.7</v>
      </c>
      <c r="M11" s="174">
        <f>IFERROR(L11*100/L$8,0)</f>
        <v>13.649263774540849</v>
      </c>
    </row>
    <row r="12" spans="3:13" ht="12.75" customHeight="1">
      <c r="C12" s="175" t="s">
        <v>192</v>
      </c>
      <c r="D12" s="175">
        <v>8.9</v>
      </c>
      <c r="E12" s="178">
        <f>IFERROR(D12*100/D$11,0)</f>
        <v>0.14313514208977307</v>
      </c>
      <c r="F12" s="266">
        <v>17.2</v>
      </c>
      <c r="G12" s="178">
        <f>IFERROR(F12*100/F$11,0)</f>
        <v>0.28175935785076583</v>
      </c>
      <c r="H12" s="176">
        <v>22.1</v>
      </c>
      <c r="I12" s="178">
        <f>IFERROR(H12*100/H$11,0)</f>
        <v>0.3070339960266189</v>
      </c>
      <c r="J12" s="176">
        <v>28.9</v>
      </c>
      <c r="K12" s="178">
        <f>IFERROR(J12*100/J$11,0)</f>
        <v>0.4637578830816631</v>
      </c>
      <c r="L12" s="176">
        <v>11.7</v>
      </c>
      <c r="M12" s="178">
        <f>IFERROR(L12*100/L$11,0)</f>
        <v>0.16964635260341904</v>
      </c>
    </row>
    <row r="13" spans="3:13" ht="13.5" customHeight="1">
      <c r="C13" s="171" t="s">
        <v>193</v>
      </c>
      <c r="D13" s="267">
        <v>1865.5</v>
      </c>
      <c r="E13" s="174">
        <f>IFERROR(D13*100/D$8,0)</f>
        <v>4.2974068127316576</v>
      </c>
      <c r="F13" s="268">
        <v>1975.4</v>
      </c>
      <c r="G13" s="174">
        <f>IFERROR(F13*100/F$8,0)</f>
        <v>4.001199103912886</v>
      </c>
      <c r="H13" s="179">
        <v>2175</v>
      </c>
      <c r="I13" s="174">
        <f>IFERROR(H13*100/H$8,0)</f>
        <v>4.0788770429547947</v>
      </c>
      <c r="J13" s="179">
        <v>1811.5</v>
      </c>
      <c r="K13" s="174">
        <f>IFERROR(J13*100/J$8,0)</f>
        <v>3.5784836632294259</v>
      </c>
      <c r="L13" s="179">
        <v>1621.1</v>
      </c>
      <c r="M13" s="174">
        <f>IFERROR(L13*100/L$8,0)</f>
        <v>3.2083201393286891</v>
      </c>
    </row>
    <row r="14" spans="3:13" ht="13.5" customHeight="1">
      <c r="C14" s="171" t="s">
        <v>177</v>
      </c>
      <c r="D14" s="267">
        <v>22568</v>
      </c>
      <c r="E14" s="174">
        <f>IFERROR(D14*100/D$8,0)</f>
        <v>51.988140954022008</v>
      </c>
      <c r="F14" s="268">
        <v>25645.9</v>
      </c>
      <c r="G14" s="174">
        <f>IFERROR(F14*100/F$8,0)</f>
        <v>51.946113242401282</v>
      </c>
      <c r="H14" s="179">
        <v>27216.5</v>
      </c>
      <c r="I14" s="174">
        <f>IFERROR(H14*100/H$8,0)</f>
        <v>51.040348064174331</v>
      </c>
      <c r="J14" s="179">
        <v>25656.9</v>
      </c>
      <c r="K14" s="174">
        <f>IFERROR(J14*100/J$8,0)</f>
        <v>50.683299751096364</v>
      </c>
      <c r="L14" s="179">
        <v>24551.9</v>
      </c>
      <c r="M14" s="174">
        <f>IFERROR(L14*100/L$8,0)</f>
        <v>48.590682393920204</v>
      </c>
    </row>
    <row r="15" spans="3:13" ht="13.5" customHeight="1">
      <c r="C15" s="175" t="s">
        <v>192</v>
      </c>
      <c r="D15" s="293">
        <v>0</v>
      </c>
      <c r="E15" s="178">
        <f>IFERROR(D15*100/D$14,0)</f>
        <v>0</v>
      </c>
      <c r="F15" s="294">
        <v>0</v>
      </c>
      <c r="G15" s="178">
        <f>IFERROR(F15*100/F$14,0)</f>
        <v>0</v>
      </c>
      <c r="H15" s="294">
        <v>0</v>
      </c>
      <c r="I15" s="178">
        <f>IFERROR(H15*100/H$14,0)</f>
        <v>0</v>
      </c>
      <c r="J15" s="294">
        <v>0</v>
      </c>
      <c r="K15" s="178">
        <f>IFERROR(J15*100/J$14,0)</f>
        <v>0</v>
      </c>
      <c r="L15" s="294">
        <v>0</v>
      </c>
      <c r="M15" s="178">
        <f>IFERROR(L15*100/L$14,0)</f>
        <v>0</v>
      </c>
    </row>
    <row r="16" spans="3:13" ht="13.35" customHeight="1">
      <c r="C16" s="171" t="s">
        <v>178</v>
      </c>
      <c r="D16" s="171">
        <v>9780.5</v>
      </c>
      <c r="E16" s="174">
        <f>IFERROR(D16*100/D$8,0)</f>
        <v>22.530574822793877</v>
      </c>
      <c r="F16" s="215">
        <v>11644.8</v>
      </c>
      <c r="G16" s="174">
        <f>IFERROR(F16*100/F$8,0)</f>
        <v>23.58669804862042</v>
      </c>
      <c r="H16" s="172">
        <v>12601.5</v>
      </c>
      <c r="I16" s="174">
        <f>IFERROR(H16*100/H$8,0)</f>
        <v>23.632169681284989</v>
      </c>
      <c r="J16" s="172">
        <v>12906.4</v>
      </c>
      <c r="K16" s="174">
        <f>IFERROR(J16*100/J$8,0)</f>
        <v>25.49563430919363</v>
      </c>
      <c r="L16" s="172">
        <v>13578.5</v>
      </c>
      <c r="M16" s="174">
        <f>IFERROR(L16*100/L$8,0)</f>
        <v>26.873218809373022</v>
      </c>
    </row>
    <row r="17" spans="1:13" ht="13.35" customHeight="1">
      <c r="C17" s="175" t="s">
        <v>192</v>
      </c>
      <c r="D17" s="175">
        <v>662.8</v>
      </c>
      <c r="E17" s="178">
        <f>IFERROR(D17*100/D$16,0)</f>
        <v>6.7767496549256174</v>
      </c>
      <c r="F17" s="266">
        <v>897.6</v>
      </c>
      <c r="G17" s="178">
        <f>IFERROR(F17*100/F$16,0)</f>
        <v>7.7081615828524326</v>
      </c>
      <c r="H17" s="176">
        <v>1125.0999999999999</v>
      </c>
      <c r="I17" s="178">
        <f>IFERROR(H17*100/H$16,0)</f>
        <v>8.9283021862476684</v>
      </c>
      <c r="J17" s="176">
        <v>1090.2</v>
      </c>
      <c r="K17" s="178">
        <f>IFERROR(J17*100/J$16,0)</f>
        <v>8.4469720448769596</v>
      </c>
      <c r="L17" s="176">
        <v>1243.3</v>
      </c>
      <c r="M17" s="178">
        <f>IFERROR(L17*100/L$16,0)</f>
        <v>9.1563869352284861</v>
      </c>
    </row>
    <row r="18" spans="1:13" ht="13.35" customHeight="1">
      <c r="C18" s="175" t="s">
        <v>194</v>
      </c>
      <c r="D18" s="175">
        <v>559.79999999999995</v>
      </c>
      <c r="E18" s="178">
        <f>IFERROR(D18*100/D$16,0)</f>
        <v>5.7236337610551598</v>
      </c>
      <c r="F18" s="266">
        <v>719</v>
      </c>
      <c r="G18" s="178">
        <f>IFERROR(F18*100/F$16,0)</f>
        <v>6.1744297884034083</v>
      </c>
      <c r="H18" s="176">
        <v>630</v>
      </c>
      <c r="I18" s="178">
        <f>IFERROR(H18*100/H$16,0)</f>
        <v>4.999404832758005</v>
      </c>
      <c r="J18" s="176">
        <v>487.3</v>
      </c>
      <c r="K18" s="178">
        <f>IFERROR(J18*100/J$16,0)</f>
        <v>3.7756461910370049</v>
      </c>
      <c r="L18" s="176">
        <v>340.9</v>
      </c>
      <c r="M18" s="178">
        <f>IFERROR(L18*100/L$16,0)</f>
        <v>2.5105865890930517</v>
      </c>
    </row>
    <row r="19" spans="1:13" ht="15.75" customHeight="1">
      <c r="C19" s="171" t="s">
        <v>180</v>
      </c>
      <c r="D19" s="171">
        <v>2978</v>
      </c>
      <c r="E19" s="174">
        <f>IFERROR(D19*100/D$8,0)</f>
        <v>6.8601862708736947</v>
      </c>
      <c r="F19" s="215">
        <v>3999.6</v>
      </c>
      <c r="G19" s="174">
        <f>IFERROR(F19*100/F$8,0)</f>
        <v>8.1012432601042725</v>
      </c>
      <c r="H19" s="172">
        <v>4132.6000000000004</v>
      </c>
      <c r="I19" s="174">
        <f>IFERROR(H19*100/H$8,0)</f>
        <v>7.7500539161907991</v>
      </c>
      <c r="J19" s="172">
        <v>4015.5</v>
      </c>
      <c r="K19" s="174">
        <f>IFERROR(J19*100/J$8,0)</f>
        <v>7.9323219153727624</v>
      </c>
      <c r="L19" s="172">
        <v>3879.8</v>
      </c>
      <c r="M19" s="174">
        <f>IFERROR(L19*100/L$8,0)</f>
        <v>7.6785148828372387</v>
      </c>
    </row>
    <row r="20" spans="1:13" ht="12.75" customHeight="1">
      <c r="C20" s="171" t="s">
        <v>195</v>
      </c>
      <c r="D20" s="277">
        <v>0</v>
      </c>
      <c r="E20" s="174">
        <f>IFERROR(D20*100/D$8,0)</f>
        <v>0</v>
      </c>
      <c r="F20" s="272">
        <v>0</v>
      </c>
      <c r="G20" s="174">
        <f>IFERROR(F20*100/F$8,0)</f>
        <v>0</v>
      </c>
      <c r="H20" s="180">
        <v>0</v>
      </c>
      <c r="I20" s="174">
        <f>IFERROR(H20*100/H$8,0)</f>
        <v>0</v>
      </c>
      <c r="J20" s="214"/>
      <c r="K20" s="174">
        <f>IFERROR(J20*100/J$8,0)</f>
        <v>0</v>
      </c>
      <c r="L20" s="214">
        <v>0</v>
      </c>
      <c r="M20" s="174">
        <f>IFERROR(L20*100/L$8,0)</f>
        <v>0</v>
      </c>
    </row>
    <row r="21" spans="1:13" ht="12" customHeight="1">
      <c r="C21" s="941" t="s">
        <v>196</v>
      </c>
      <c r="D21" s="923">
        <f>D24+D26+D27+D28+D31+D32</f>
        <v>18463.800000000003</v>
      </c>
      <c r="E21" s="925">
        <f>ROUND(D21*100/D8,2)</f>
        <v>42.53</v>
      </c>
      <c r="F21" s="927">
        <f>F24+F26+F27+F28+F31+F32</f>
        <v>21495.599999999999</v>
      </c>
      <c r="G21" s="928">
        <f>ROUND(F21*100/F8,2)</f>
        <v>43.54</v>
      </c>
      <c r="H21" s="930">
        <f>H24+H26+H27+H28+H31+H32</f>
        <v>25141.200000000001</v>
      </c>
      <c r="I21" s="931">
        <f>ROUND(H21*100/H8,2)</f>
        <v>47.15</v>
      </c>
      <c r="J21" s="930">
        <f>J24+J26+J27+J28+J31+J32</f>
        <v>19888.400000000001</v>
      </c>
      <c r="K21" s="931">
        <f>ROUND(J21*100/J8,2)</f>
        <v>39.29</v>
      </c>
      <c r="L21" s="923">
        <f>L24+L26+L27+L28+L31+L32</f>
        <v>19397.2</v>
      </c>
      <c r="M21" s="925">
        <f>ROUND(L21*100/L8,2)</f>
        <v>38.39</v>
      </c>
    </row>
    <row r="22" spans="1:13" ht="13.35" customHeight="1">
      <c r="C22" s="941"/>
      <c r="D22" s="924"/>
      <c r="E22" s="926" t="e">
        <f>ROUND(D22*100/D9,2)</f>
        <v>#DIV/0!</v>
      </c>
      <c r="F22" s="927"/>
      <c r="G22" s="928" t="e">
        <f>ROUND(F22*100/F9,2)</f>
        <v>#DIV/0!</v>
      </c>
      <c r="H22" s="930"/>
      <c r="I22" s="931" t="e">
        <f>ROUND(H22*100/H9,2)</f>
        <v>#DIV/0!</v>
      </c>
      <c r="J22" s="930"/>
      <c r="K22" s="931" t="e">
        <f>ROUND(J22*100/J9,2)</f>
        <v>#DIV/0!</v>
      </c>
      <c r="L22" s="924"/>
      <c r="M22" s="926"/>
    </row>
    <row r="23" spans="1:13" ht="12" customHeight="1">
      <c r="C23" s="166"/>
      <c r="D23" s="171"/>
      <c r="E23" s="182"/>
      <c r="F23" s="215"/>
      <c r="G23" s="182"/>
      <c r="H23" s="172"/>
      <c r="I23" s="216"/>
      <c r="J23" s="217"/>
      <c r="K23" s="216"/>
      <c r="L23" s="169"/>
      <c r="M23" s="182"/>
    </row>
    <row r="24" spans="1:13" ht="12" customHeight="1">
      <c r="C24" s="171" t="s">
        <v>191</v>
      </c>
      <c r="D24" s="171">
        <v>3082.4</v>
      </c>
      <c r="E24" s="174">
        <f>IFERROR(D24*100/D11,0)</f>
        <v>49.573006963765906</v>
      </c>
      <c r="F24" s="215">
        <v>4381.3</v>
      </c>
      <c r="G24" s="174">
        <f>IFERROR(F24*100/F11,0)</f>
        <v>71.771643869276758</v>
      </c>
      <c r="H24" s="172">
        <v>5145.7</v>
      </c>
      <c r="I24" s="218">
        <f>IFERROR(H24*100/H11,0)</f>
        <v>71.488906486614155</v>
      </c>
      <c r="J24" s="172">
        <v>4207</v>
      </c>
      <c r="K24" s="218">
        <f>IFERROR(J24*100/J11,0)</f>
        <v>67.509668308808187</v>
      </c>
      <c r="L24" s="172">
        <v>4730</v>
      </c>
      <c r="M24" s="174">
        <f>IFERROR(L24*100/L11,0)</f>
        <v>68.583525454202743</v>
      </c>
    </row>
    <row r="25" spans="1:13" ht="13.35" customHeight="1">
      <c r="C25" s="175" t="s">
        <v>192</v>
      </c>
      <c r="D25" s="175">
        <v>10</v>
      </c>
      <c r="E25" s="178">
        <f>IFERROR(D25*100/D12,0)</f>
        <v>112.35955056179775</v>
      </c>
      <c r="F25" s="266">
        <v>8.3000000000000007</v>
      </c>
      <c r="G25" s="178">
        <f>IFERROR(F25*100/F12,0)</f>
        <v>48.255813953488378</v>
      </c>
      <c r="H25" s="176">
        <v>16.899999999999999</v>
      </c>
      <c r="I25" s="219">
        <f>IFERROR(H25*100/H12,0)</f>
        <v>76.470588235294102</v>
      </c>
      <c r="J25" s="176">
        <v>10.1</v>
      </c>
      <c r="K25" s="219">
        <f>IFERROR(J25*100/J12,0)</f>
        <v>34.94809688581315</v>
      </c>
      <c r="L25" s="176">
        <v>4</v>
      </c>
      <c r="M25" s="178">
        <f>IFERROR(L25*100/L12,0)</f>
        <v>34.188034188034187</v>
      </c>
    </row>
    <row r="26" spans="1:13" ht="13.35" customHeight="1">
      <c r="C26" s="171" t="s">
        <v>193</v>
      </c>
      <c r="D26" s="267">
        <v>636.79999999999995</v>
      </c>
      <c r="E26" s="174">
        <f>IFERROR(D26*100/D13,0)</f>
        <v>34.13562047708389</v>
      </c>
      <c r="F26" s="268">
        <v>618</v>
      </c>
      <c r="G26" s="174">
        <f>IFERROR(F26*100/F13,0)</f>
        <v>31.284803077857649</v>
      </c>
      <c r="H26" s="276">
        <v>469.4</v>
      </c>
      <c r="I26" s="218">
        <f>IFERROR(H26*100/H13,0)</f>
        <v>21.581609195402297</v>
      </c>
      <c r="J26" s="276">
        <v>732.3</v>
      </c>
      <c r="K26" s="218">
        <f>IFERROR(J26*100/J13,0)</f>
        <v>40.425062103229365</v>
      </c>
      <c r="L26" s="276">
        <v>607.20000000000005</v>
      </c>
      <c r="M26" s="174">
        <f>IFERROR(L26*100/L13,0)</f>
        <v>37.456048362223186</v>
      </c>
    </row>
    <row r="27" spans="1:13" ht="13.35" customHeight="1">
      <c r="C27" s="171" t="s">
        <v>177</v>
      </c>
      <c r="D27" s="267">
        <v>10992.3</v>
      </c>
      <c r="E27" s="174">
        <f>IFERROR(D27*100/D14,2)</f>
        <v>48.707461892945766</v>
      </c>
      <c r="F27" s="268">
        <v>12496.8</v>
      </c>
      <c r="G27" s="174">
        <f>IFERROR(F27*100/F14,2)</f>
        <v>48.728256758390231</v>
      </c>
      <c r="H27" s="276">
        <v>14982</v>
      </c>
      <c r="I27" s="218">
        <f>IFERROR(H27*100/H14,2)</f>
        <v>55.047489574339096</v>
      </c>
      <c r="J27" s="276">
        <v>10783.6</v>
      </c>
      <c r="K27" s="218">
        <f>IFERROR(J27*100/J14,2)</f>
        <v>42.030019215103927</v>
      </c>
      <c r="L27" s="276">
        <v>9986.7000000000007</v>
      </c>
      <c r="M27" s="174">
        <f>IFERROR(L27*100/L14,2)</f>
        <v>40.675874372248181</v>
      </c>
    </row>
    <row r="28" spans="1:13" ht="13.5" customHeight="1">
      <c r="C28" s="171" t="s">
        <v>178</v>
      </c>
      <c r="D28" s="171">
        <v>3549.9</v>
      </c>
      <c r="E28" s="174">
        <f>IFERROR(D28*100/D16,0)</f>
        <v>36.295690404376053</v>
      </c>
      <c r="F28" s="215">
        <v>3833.7</v>
      </c>
      <c r="G28" s="174">
        <f>IFERROR(F28*100/F16,0)</f>
        <v>32.921990931574612</v>
      </c>
      <c r="H28" s="172">
        <v>4299.7</v>
      </c>
      <c r="I28" s="218">
        <f>IFERROR(H28*100/H16,0)</f>
        <v>34.120541205412053</v>
      </c>
      <c r="J28" s="172">
        <v>3962.3</v>
      </c>
      <c r="K28" s="218">
        <f>IFERROR(J28*100/J16,0)</f>
        <v>30.700272732907706</v>
      </c>
      <c r="L28" s="172">
        <v>3667.8</v>
      </c>
      <c r="M28" s="174">
        <f>IFERROR(L28*100/L16,0)</f>
        <v>27.011820156865632</v>
      </c>
    </row>
    <row r="29" spans="1:13" ht="12" customHeight="1">
      <c r="C29" s="175" t="s">
        <v>192</v>
      </c>
      <c r="D29" s="175">
        <v>134.1</v>
      </c>
      <c r="E29" s="178">
        <f>IFERROR(D29*100/D17,0)</f>
        <v>20.232347616173808</v>
      </c>
      <c r="F29" s="266">
        <v>242.8</v>
      </c>
      <c r="G29" s="178">
        <f>IFERROR(F29*100/F17,0)</f>
        <v>27.049910873440286</v>
      </c>
      <c r="H29" s="176">
        <v>285.5</v>
      </c>
      <c r="I29" s="219">
        <f>IFERROR(H29*100/H17,0)</f>
        <v>25.375522175806598</v>
      </c>
      <c r="J29" s="176">
        <v>199.7</v>
      </c>
      <c r="K29" s="219">
        <f>IFERROR(J29*100/J17,0)</f>
        <v>18.317739864245091</v>
      </c>
      <c r="L29" s="176">
        <v>297</v>
      </c>
      <c r="M29" s="178">
        <f>IFERROR(L29*100/L17,0)</f>
        <v>23.888039893830936</v>
      </c>
    </row>
    <row r="30" spans="1:13" ht="13.35" customHeight="1">
      <c r="C30" s="175" t="s">
        <v>194</v>
      </c>
      <c r="D30" s="175">
        <v>295.7</v>
      </c>
      <c r="E30" s="178">
        <f>IFERROR(D30*100/D18,0)</f>
        <v>52.822436584494469</v>
      </c>
      <c r="F30" s="266">
        <v>429.6</v>
      </c>
      <c r="G30" s="178">
        <f>IFERROR(F30*100/F18,0)</f>
        <v>59.749652294853966</v>
      </c>
      <c r="H30" s="176">
        <v>359</v>
      </c>
      <c r="I30" s="219">
        <f>IFERROR(H30*100/H18,0)</f>
        <v>56.984126984126981</v>
      </c>
      <c r="J30" s="176">
        <v>143.9</v>
      </c>
      <c r="K30" s="219">
        <f>IFERROR(J30*100/J18,0)</f>
        <v>29.530063615842398</v>
      </c>
      <c r="L30" s="176">
        <v>55</v>
      </c>
      <c r="M30" s="178">
        <f>IFERROR(L30*100/L18,0)</f>
        <v>16.133763567028456</v>
      </c>
    </row>
    <row r="31" spans="1:13" ht="12.75" customHeight="1">
      <c r="A31" s="183"/>
      <c r="C31" s="171" t="s">
        <v>180</v>
      </c>
      <c r="D31" s="171">
        <v>202.4</v>
      </c>
      <c r="E31" s="174">
        <f>IFERROR(D31*100/D19,0)</f>
        <v>6.7965077233042308</v>
      </c>
      <c r="F31" s="215">
        <v>165.8</v>
      </c>
      <c r="G31" s="174">
        <f>IFERROR(F31*100/F19,0)</f>
        <v>4.1454145414541452</v>
      </c>
      <c r="H31" s="172">
        <v>244.4</v>
      </c>
      <c r="I31" s="218">
        <f>IFERROR(H31*100/H19,0)</f>
        <v>5.9139524754391903</v>
      </c>
      <c r="J31" s="172">
        <v>203.2</v>
      </c>
      <c r="K31" s="218">
        <f>IFERROR(J31*100/J19,0)</f>
        <v>5.0603909849333828</v>
      </c>
      <c r="L31" s="172">
        <v>405.5</v>
      </c>
      <c r="M31" s="174">
        <f>IFERROR(L31*100/L19,0)</f>
        <v>10.451569668539616</v>
      </c>
    </row>
    <row r="32" spans="1:13" ht="15" customHeight="1">
      <c r="A32" s="183"/>
      <c r="C32" s="171" t="s">
        <v>195</v>
      </c>
      <c r="D32" s="277">
        <v>0</v>
      </c>
      <c r="E32" s="174">
        <f>IFERROR(D32*100/D20,0)</f>
        <v>0</v>
      </c>
      <c r="F32" s="272">
        <v>0</v>
      </c>
      <c r="G32" s="174">
        <f>IFERROR(F32*100/F20,0)</f>
        <v>0</v>
      </c>
      <c r="H32" s="239">
        <v>0</v>
      </c>
      <c r="I32" s="218">
        <f>IFERROR(H32*100/H20,0)</f>
        <v>0</v>
      </c>
      <c r="J32" s="279"/>
      <c r="K32" s="218">
        <f>IFERROR(J32*100/J20,0)</f>
        <v>0</v>
      </c>
      <c r="L32" s="279">
        <v>0</v>
      </c>
      <c r="M32" s="174">
        <f>IFERROR(L32*100/L20,0)</f>
        <v>0</v>
      </c>
    </row>
    <row r="33" spans="1:13" ht="13.35" customHeight="1">
      <c r="A33" s="183"/>
      <c r="C33" s="939" t="s">
        <v>197</v>
      </c>
      <c r="D33" s="932"/>
      <c r="E33" s="933"/>
      <c r="F33" s="934"/>
      <c r="G33" s="933"/>
      <c r="H33" s="951"/>
      <c r="I33" s="933"/>
      <c r="J33" s="951"/>
      <c r="K33" s="933"/>
      <c r="L33" s="944"/>
      <c r="M33" s="945"/>
    </row>
    <row r="34" spans="1:13" ht="13.35" customHeight="1">
      <c r="A34" s="183"/>
      <c r="C34" s="940"/>
      <c r="D34" s="932"/>
      <c r="E34" s="933"/>
      <c r="F34" s="934"/>
      <c r="G34" s="933"/>
      <c r="H34" s="951"/>
      <c r="I34" s="933"/>
      <c r="J34" s="951"/>
      <c r="K34" s="933"/>
      <c r="L34" s="946"/>
      <c r="M34" s="947"/>
    </row>
    <row r="35" spans="1:13" ht="14.25" customHeight="1">
      <c r="A35" s="183"/>
      <c r="C35" s="166"/>
      <c r="D35" s="186"/>
      <c r="E35" s="187"/>
      <c r="F35" s="220"/>
      <c r="G35" s="187"/>
      <c r="H35" s="184"/>
      <c r="I35" s="187"/>
      <c r="J35" s="184"/>
      <c r="K35" s="187"/>
      <c r="L35" s="186"/>
      <c r="M35" s="187"/>
    </row>
    <row r="36" spans="1:13" ht="13.35" customHeight="1">
      <c r="A36" s="183"/>
      <c r="C36" s="171" t="s">
        <v>198</v>
      </c>
      <c r="D36" s="171">
        <v>43409.9</v>
      </c>
      <c r="E36" s="189"/>
      <c r="F36" s="215">
        <v>49370.2</v>
      </c>
      <c r="G36" s="189"/>
      <c r="H36" s="172">
        <v>53323.5</v>
      </c>
      <c r="I36" s="189"/>
      <c r="J36" s="172">
        <f>J8</f>
        <v>50622</v>
      </c>
      <c r="K36" s="189"/>
      <c r="L36" s="172">
        <f>L8</f>
        <v>50528</v>
      </c>
      <c r="M36" s="189"/>
    </row>
    <row r="37" spans="1:13" ht="13.35" customHeight="1">
      <c r="A37" s="183"/>
      <c r="C37" s="171" t="s">
        <v>199</v>
      </c>
      <c r="D37" s="267">
        <v>18463.8</v>
      </c>
      <c r="E37" s="191"/>
      <c r="F37" s="268">
        <v>21495.599999999999</v>
      </c>
      <c r="G37" s="191"/>
      <c r="H37" s="179">
        <v>25141.200000000001</v>
      </c>
      <c r="I37" s="191"/>
      <c r="J37" s="179">
        <f>J21</f>
        <v>19888.400000000001</v>
      </c>
      <c r="K37" s="191"/>
      <c r="L37" s="179">
        <f>L21</f>
        <v>19397.2</v>
      </c>
      <c r="M37" s="191"/>
    </row>
    <row r="38" spans="1:13" ht="13.35" customHeight="1">
      <c r="A38" s="183"/>
      <c r="C38" s="171" t="s">
        <v>200</v>
      </c>
      <c r="D38" s="267">
        <v>330.5</v>
      </c>
      <c r="E38" s="191"/>
      <c r="F38" s="268">
        <v>297.5</v>
      </c>
      <c r="G38" s="191"/>
      <c r="H38" s="179">
        <v>361.6</v>
      </c>
      <c r="I38" s="191"/>
      <c r="J38" s="179">
        <v>254.5</v>
      </c>
      <c r="K38" s="191"/>
      <c r="L38" s="179">
        <v>333.3</v>
      </c>
      <c r="M38" s="191"/>
    </row>
    <row r="39" spans="1:13" ht="13.35" customHeight="1">
      <c r="A39" s="183"/>
      <c r="C39" s="171" t="s">
        <v>201</v>
      </c>
      <c r="D39" s="267">
        <v>-7966.5</v>
      </c>
      <c r="E39" s="191"/>
      <c r="F39" s="268">
        <v>-9209.7999999999993</v>
      </c>
      <c r="G39" s="191"/>
      <c r="H39" s="179">
        <v>-10059.9</v>
      </c>
      <c r="I39" s="191"/>
      <c r="J39" s="179">
        <v>-9819</v>
      </c>
      <c r="K39" s="191"/>
      <c r="L39" s="179">
        <v>-9977</v>
      </c>
      <c r="M39" s="191"/>
    </row>
    <row r="40" spans="1:13" ht="12.75" customHeight="1">
      <c r="A40" s="183"/>
      <c r="C40" s="171" t="s">
        <v>202</v>
      </c>
      <c r="D40" s="171">
        <v>-2856.4</v>
      </c>
      <c r="E40" s="189"/>
      <c r="F40" s="215">
        <v>-3901.8</v>
      </c>
      <c r="G40" s="189"/>
      <c r="H40" s="172">
        <v>-4266</v>
      </c>
      <c r="I40" s="189"/>
      <c r="J40" s="172">
        <v>-3734</v>
      </c>
      <c r="K40" s="189"/>
      <c r="L40" s="172">
        <v>-3694.1</v>
      </c>
      <c r="M40" s="189"/>
    </row>
    <row r="41" spans="1:13" ht="12.75" customHeight="1">
      <c r="C41" s="171" t="s">
        <v>203</v>
      </c>
      <c r="D41" s="171">
        <v>13792.7</v>
      </c>
      <c r="E41" s="189"/>
      <c r="F41" s="215">
        <f>+F36-F37-F38+F39+F40</f>
        <v>14465.5</v>
      </c>
      <c r="G41" s="189"/>
      <c r="H41" s="172">
        <f>H36-H37-H38+H39+H40</f>
        <v>13494.800000000003</v>
      </c>
      <c r="I41" s="189"/>
      <c r="J41" s="172">
        <f>J36-J37-J38+J39+J40</f>
        <v>16926.099999999999</v>
      </c>
      <c r="K41" s="189"/>
      <c r="L41" s="172">
        <f>L36-L37-L38+L39+L40</f>
        <v>17126.400000000001</v>
      </c>
      <c r="M41" s="189"/>
    </row>
    <row r="42" spans="1:13" ht="12" customHeight="1">
      <c r="C42" s="175" t="s">
        <v>204</v>
      </c>
      <c r="D42" s="171"/>
      <c r="E42" s="189"/>
      <c r="F42" s="215"/>
      <c r="G42" s="189"/>
      <c r="H42" s="172"/>
      <c r="I42" s="189"/>
      <c r="J42" s="172"/>
      <c r="K42" s="189"/>
      <c r="L42" s="172"/>
      <c r="M42" s="189"/>
    </row>
    <row r="43" spans="1:13" ht="13.35" customHeight="1">
      <c r="C43" s="175" t="s">
        <v>205</v>
      </c>
      <c r="D43" s="171"/>
      <c r="E43" s="178">
        <f>D41*100/D36</f>
        <v>31.773166950396107</v>
      </c>
      <c r="F43" s="215"/>
      <c r="G43" s="178">
        <f>F41*100/F36</f>
        <v>29.300063601119707</v>
      </c>
      <c r="H43" s="172"/>
      <c r="I43" s="178">
        <f>H41*100/H36</f>
        <v>25.307416054835116</v>
      </c>
      <c r="J43" s="172"/>
      <c r="K43" s="178">
        <f>J41*100/J36</f>
        <v>33.436253012524197</v>
      </c>
      <c r="L43" s="172"/>
      <c r="M43" s="178">
        <f>L41*100/L36</f>
        <v>33.894870170994302</v>
      </c>
    </row>
    <row r="44" spans="1:13" ht="13.35" customHeight="1">
      <c r="C44" s="942" t="s">
        <v>206</v>
      </c>
      <c r="D44" s="917"/>
      <c r="E44" s="918"/>
      <c r="F44" s="935"/>
      <c r="G44" s="936"/>
      <c r="H44" s="952"/>
      <c r="I44" s="936"/>
      <c r="J44" s="952"/>
      <c r="K44" s="936"/>
      <c r="L44" s="948"/>
      <c r="M44" s="936"/>
    </row>
    <row r="45" spans="1:13" ht="12" customHeight="1">
      <c r="C45" s="943"/>
      <c r="D45" s="919"/>
      <c r="E45" s="920"/>
      <c r="F45" s="937"/>
      <c r="G45" s="938"/>
      <c r="H45" s="953"/>
      <c r="I45" s="938"/>
      <c r="J45" s="953"/>
      <c r="K45" s="938"/>
      <c r="L45" s="949"/>
      <c r="M45" s="938"/>
    </row>
    <row r="46" spans="1:13" ht="13.35" customHeight="1">
      <c r="C46" s="194"/>
      <c r="D46" s="171"/>
      <c r="E46" s="189"/>
      <c r="F46" s="215"/>
      <c r="G46" s="189"/>
      <c r="H46" s="172"/>
      <c r="I46" s="189"/>
      <c r="J46" s="172"/>
      <c r="K46" s="189"/>
      <c r="L46" s="171"/>
      <c r="M46" s="189"/>
    </row>
    <row r="47" spans="1:13" ht="13.35" customHeight="1">
      <c r="C47" s="171" t="s">
        <v>203</v>
      </c>
      <c r="D47" s="267">
        <v>13792.7</v>
      </c>
      <c r="E47" s="191"/>
      <c r="F47" s="268">
        <v>14465.6</v>
      </c>
      <c r="G47" s="191"/>
      <c r="H47" s="179">
        <f>H41</f>
        <v>13494.800000000003</v>
      </c>
      <c r="I47" s="191"/>
      <c r="J47" s="179">
        <f>J41</f>
        <v>16926.099999999999</v>
      </c>
      <c r="K47" s="191"/>
      <c r="L47" s="179">
        <f>L41</f>
        <v>17126.400000000001</v>
      </c>
      <c r="M47" s="191"/>
    </row>
    <row r="48" spans="1:13" ht="13.35" customHeight="1">
      <c r="C48" s="171" t="s">
        <v>207</v>
      </c>
      <c r="D48" s="267">
        <v>2282.1999999999998</v>
      </c>
      <c r="E48" s="191"/>
      <c r="F48" s="268">
        <v>2715</v>
      </c>
      <c r="G48" s="191"/>
      <c r="H48" s="179">
        <v>3616</v>
      </c>
      <c r="I48" s="191"/>
      <c r="J48" s="179">
        <v>3287.3</v>
      </c>
      <c r="K48" s="191"/>
      <c r="L48" s="179">
        <v>3037.9</v>
      </c>
      <c r="M48" s="191"/>
    </row>
    <row r="49" spans="1:13" ht="13.35" customHeight="1">
      <c r="C49" s="171" t="s">
        <v>208</v>
      </c>
      <c r="D49" s="171">
        <v>12093.7</v>
      </c>
      <c r="E49" s="189"/>
      <c r="F49" s="215">
        <v>12728</v>
      </c>
      <c r="G49" s="189"/>
      <c r="H49" s="172">
        <v>12774.6</v>
      </c>
      <c r="I49" s="189"/>
      <c r="J49" s="172">
        <v>14793.2</v>
      </c>
      <c r="K49" s="189"/>
      <c r="L49" s="172">
        <v>13342.1</v>
      </c>
      <c r="M49" s="189"/>
    </row>
    <row r="50" spans="1:13" ht="11.25" customHeight="1">
      <c r="C50" s="171" t="s">
        <v>209</v>
      </c>
      <c r="D50" s="171">
        <v>3981.2</v>
      </c>
      <c r="E50" s="189"/>
      <c r="F50" s="215">
        <v>4452.6000000000104</v>
      </c>
      <c r="G50" s="189"/>
      <c r="H50" s="172">
        <f>H47+H48-H49</f>
        <v>4336.2000000000025</v>
      </c>
      <c r="I50" s="189"/>
      <c r="J50" s="172">
        <f>J47+J48-J49</f>
        <v>5420.1999999999971</v>
      </c>
      <c r="K50" s="189"/>
      <c r="L50" s="172">
        <f>L47+L48-L49</f>
        <v>6822.2000000000025</v>
      </c>
      <c r="M50" s="189"/>
    </row>
    <row r="51" spans="1:13" ht="13.5" customHeight="1">
      <c r="C51" s="171" t="s">
        <v>210</v>
      </c>
      <c r="D51" s="171">
        <v>772.6</v>
      </c>
      <c r="E51" s="189"/>
      <c r="F51" s="215">
        <v>898.8</v>
      </c>
      <c r="G51" s="189"/>
      <c r="H51" s="172">
        <v>1042.7</v>
      </c>
      <c r="I51" s="189"/>
      <c r="J51" s="172">
        <v>914.7</v>
      </c>
      <c r="K51" s="189"/>
      <c r="L51" s="172">
        <v>1192.8</v>
      </c>
      <c r="M51" s="189"/>
    </row>
    <row r="52" spans="1:13" ht="13.35" customHeight="1">
      <c r="C52" s="171" t="s">
        <v>211</v>
      </c>
      <c r="D52" s="171">
        <v>3208.6</v>
      </c>
      <c r="E52" s="189"/>
      <c r="F52" s="215">
        <v>3553.8000000000102</v>
      </c>
      <c r="G52" s="189"/>
      <c r="H52" s="172">
        <f>H50-H51</f>
        <v>3293.5000000000027</v>
      </c>
      <c r="I52" s="189"/>
      <c r="J52" s="172">
        <f>J50-J51</f>
        <v>4505.4999999999973</v>
      </c>
      <c r="K52" s="189"/>
      <c r="L52" s="172">
        <f>L50-L51</f>
        <v>5629.4000000000024</v>
      </c>
      <c r="M52" s="189"/>
    </row>
    <row r="53" spans="1:13" ht="13.35" customHeight="1" thickBot="1">
      <c r="C53" s="195"/>
      <c r="D53" s="198"/>
      <c r="E53" s="199"/>
      <c r="F53" s="223"/>
      <c r="G53" s="199"/>
      <c r="H53" s="196"/>
      <c r="I53" s="199"/>
      <c r="J53" s="196"/>
      <c r="K53" s="199"/>
      <c r="L53" s="198"/>
      <c r="M53" s="199"/>
    </row>
    <row r="54" spans="1:13" ht="12" customHeight="1">
      <c r="C54" s="200"/>
      <c r="D54" s="201"/>
      <c r="E54" s="140"/>
      <c r="F54" s="201"/>
      <c r="G54" s="140"/>
      <c r="H54" s="140"/>
      <c r="I54" s="140"/>
      <c r="J54" s="201"/>
      <c r="K54" s="140"/>
      <c r="L54" s="201"/>
      <c r="M54" s="140"/>
    </row>
    <row r="55" spans="1:13" ht="13.35" customHeight="1">
      <c r="C55" s="143"/>
      <c r="D55" s="202"/>
      <c r="E55" s="146"/>
      <c r="F55" s="202"/>
      <c r="G55" s="146"/>
      <c r="H55" s="146"/>
      <c r="I55" s="146"/>
      <c r="J55" s="202"/>
      <c r="K55" s="146"/>
      <c r="L55" s="202"/>
      <c r="M55" s="146"/>
    </row>
    <row r="56" spans="1:13" ht="13.35" customHeight="1">
      <c r="C56" s="123"/>
      <c r="D56" s="203"/>
      <c r="F56" s="203"/>
      <c r="J56" s="203"/>
      <c r="L56" s="203"/>
      <c r="M56" s="203"/>
    </row>
    <row r="57" spans="1:13" ht="11.25" customHeight="1">
      <c r="D57" s="204"/>
      <c r="E57" s="123"/>
      <c r="F57" s="204"/>
      <c r="G57" s="123"/>
      <c r="H57" s="123"/>
      <c r="I57" s="123"/>
      <c r="J57" s="204"/>
      <c r="K57" s="123"/>
      <c r="L57" s="950"/>
      <c r="M57" s="950"/>
    </row>
    <row r="58" spans="1:13" ht="13.35" customHeight="1">
      <c r="D58" s="205"/>
      <c r="E58" s="922"/>
      <c r="F58" s="922"/>
      <c r="J58" s="205"/>
      <c r="L58" s="205"/>
    </row>
    <row r="59" spans="1:13" ht="13.35" customHeight="1">
      <c r="C59" s="4"/>
      <c r="D59" s="205"/>
      <c r="E59" s="922"/>
      <c r="F59" s="922"/>
      <c r="J59" s="205"/>
      <c r="K59" s="4"/>
      <c r="L59" s="205"/>
    </row>
    <row r="60" spans="1:13" ht="13.35" customHeight="1">
      <c r="A60" s="820" t="s">
        <v>213</v>
      </c>
      <c r="B60" s="820"/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</row>
    <row r="61" spans="1:13" ht="5.0999999999999996" customHeight="1">
      <c r="M61" s="206"/>
    </row>
    <row r="62" spans="1:13" ht="21" customHeight="1"/>
    <row r="63" spans="1:13" ht="12.75" customHeight="1">
      <c r="D63" s="206"/>
      <c r="E63" s="123"/>
      <c r="F63" s="206"/>
      <c r="G63" s="123"/>
      <c r="H63" s="123"/>
      <c r="I63" s="123"/>
      <c r="J63" s="206"/>
      <c r="K63" s="123"/>
      <c r="L63" s="922"/>
      <c r="M63" s="922"/>
    </row>
    <row r="64" spans="1:13" ht="12.75" customHeight="1">
      <c r="D64" s="206"/>
      <c r="E64" s="123"/>
      <c r="F64" s="206"/>
      <c r="G64" s="123"/>
      <c r="H64" s="123"/>
      <c r="I64" s="123"/>
      <c r="J64" s="206"/>
      <c r="K64" s="123"/>
      <c r="L64" s="206"/>
      <c r="M64" s="207"/>
    </row>
    <row r="65" spans="3:13" ht="13.5" customHeight="1">
      <c r="C65" s="4"/>
      <c r="K65" s="4"/>
    </row>
    <row r="66" spans="3:13" ht="12" customHeight="1"/>
    <row r="67" spans="3:13" ht="13.5" customHeight="1"/>
    <row r="68" spans="3:13" ht="12.75" customHeight="1">
      <c r="C68" s="4"/>
    </row>
    <row r="69" spans="3:13" ht="12.75" customHeight="1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</row>
    <row r="70" spans="3:13" ht="13.5" customHeight="1"/>
    <row r="71" spans="3:13" ht="12.75" customHeight="1"/>
    <row r="72" spans="3:13" ht="12.75" customHeight="1"/>
    <row r="73" spans="3:13" ht="12.75" customHeight="1"/>
    <row r="74" spans="3:13" ht="12.75" customHeight="1">
      <c r="C74" s="149"/>
      <c r="D74" s="882"/>
      <c r="E74" s="882"/>
      <c r="F74" s="882"/>
      <c r="G74" s="882"/>
      <c r="H74" s="882"/>
      <c r="I74" s="882"/>
      <c r="J74" s="882"/>
      <c r="K74" s="882"/>
      <c r="L74" s="2"/>
      <c r="M74" s="2"/>
    </row>
    <row r="75" spans="3:13" ht="12.75" customHeight="1">
      <c r="D75" s="224"/>
      <c r="E75" s="224"/>
      <c r="F75" s="224"/>
      <c r="G75" s="224"/>
      <c r="H75" s="224"/>
      <c r="I75" s="224"/>
      <c r="J75" s="224"/>
      <c r="K75" s="224"/>
      <c r="L75" s="224"/>
      <c r="M75" s="224"/>
    </row>
    <row r="76" spans="3:13" ht="12.75" customHeight="1"/>
    <row r="77" spans="3:13" ht="12.75" customHeight="1"/>
    <row r="78" spans="3:13" ht="12.75" customHeight="1"/>
    <row r="79" spans="3:13" ht="12.75" customHeight="1"/>
    <row r="80" spans="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44">
    <mergeCell ref="L44:M45"/>
    <mergeCell ref="L57:M57"/>
    <mergeCell ref="L63:M63"/>
    <mergeCell ref="A60:M60"/>
    <mergeCell ref="H33:I34"/>
    <mergeCell ref="J33:K34"/>
    <mergeCell ref="H44:I45"/>
    <mergeCell ref="J44:K45"/>
    <mergeCell ref="E59:F59"/>
    <mergeCell ref="L8:L9"/>
    <mergeCell ref="M8:M9"/>
    <mergeCell ref="L21:L22"/>
    <mergeCell ref="M21:M22"/>
    <mergeCell ref="L33:M34"/>
    <mergeCell ref="C1:C2"/>
    <mergeCell ref="D33:E34"/>
    <mergeCell ref="F33:G34"/>
    <mergeCell ref="D44:E45"/>
    <mergeCell ref="F44:G45"/>
    <mergeCell ref="C8:C9"/>
    <mergeCell ref="C21:C22"/>
    <mergeCell ref="C33:C34"/>
    <mergeCell ref="C44:C45"/>
    <mergeCell ref="J8:J9"/>
    <mergeCell ref="J21:J22"/>
    <mergeCell ref="K8:K9"/>
    <mergeCell ref="K21:K22"/>
    <mergeCell ref="I8:I9"/>
    <mergeCell ref="D74:K74"/>
    <mergeCell ref="D3:E3"/>
    <mergeCell ref="F3:G3"/>
    <mergeCell ref="J3:K3"/>
    <mergeCell ref="E58:F58"/>
    <mergeCell ref="D8:D9"/>
    <mergeCell ref="D21:D22"/>
    <mergeCell ref="E8:E9"/>
    <mergeCell ref="E21:E22"/>
    <mergeCell ref="F8:F9"/>
    <mergeCell ref="F21:F22"/>
    <mergeCell ref="G8:G9"/>
    <mergeCell ref="G21:G22"/>
    <mergeCell ref="H8:H9"/>
    <mergeCell ref="H21:H22"/>
    <mergeCell ref="I21:I22"/>
  </mergeCells>
  <printOptions horizontalCentered="1"/>
  <pageMargins left="0.39370078740157499" right="0.39370078740157499" top="0.39370078740157499" bottom="0.196850393700787" header="0.31496062992126" footer="0.31496062992126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128"/>
  <sheetViews>
    <sheetView view="pageBreakPreview" zoomScale="93" zoomScaleNormal="100" workbookViewId="0">
      <pane xSplit="2" ySplit="7" topLeftCell="C41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1.25"/>
  <cols>
    <col min="1" max="1" width="1.42578125" style="2" customWidth="1"/>
    <col min="2" max="2" width="37.7109375" style="3" customWidth="1"/>
    <col min="3" max="3" width="20.28515625" style="3" customWidth="1"/>
    <col min="4" max="4" width="12.140625" style="3" customWidth="1"/>
    <col min="5" max="5" width="18.140625" style="3" customWidth="1"/>
    <col min="6" max="6" width="12.140625" style="3" customWidth="1"/>
    <col min="7" max="7" width="16.28515625" style="3" customWidth="1"/>
    <col min="8" max="8" width="12.140625" style="3" customWidth="1"/>
    <col min="9" max="9" width="18.28515625" style="3" customWidth="1"/>
    <col min="10" max="10" width="12.140625" style="3" customWidth="1"/>
    <col min="11" max="11" width="17.42578125" style="3" customWidth="1"/>
    <col min="12" max="12" width="14.28515625" style="3" customWidth="1"/>
    <col min="13" max="16384" width="9.140625" style="2"/>
  </cols>
  <sheetData>
    <row r="1" spans="2:12" s="1" customFormat="1" ht="16.5" customHeight="1">
      <c r="B1" s="821" t="s">
        <v>214</v>
      </c>
      <c r="C1" s="3"/>
      <c r="D1" s="3"/>
      <c r="E1" s="3"/>
      <c r="F1" s="3"/>
      <c r="G1" s="3"/>
      <c r="H1" s="3"/>
      <c r="I1" s="3"/>
      <c r="J1" s="3"/>
      <c r="K1" s="225"/>
      <c r="L1" s="226"/>
    </row>
    <row r="2" spans="2:12" s="1" customFormat="1" ht="18" customHeight="1">
      <c r="B2" s="821"/>
      <c r="C2" s="3"/>
      <c r="D2" s="3"/>
      <c r="E2" s="3"/>
      <c r="F2" s="3"/>
      <c r="G2" s="3"/>
      <c r="H2" s="3"/>
      <c r="I2" s="3"/>
      <c r="J2" s="3"/>
      <c r="K2" s="281"/>
      <c r="L2" s="226"/>
    </row>
    <row r="3" spans="2:12" ht="14.1" customHeight="1" thickBot="1"/>
    <row r="4" spans="2:12" ht="14.1" customHeight="1" thickBot="1">
      <c r="B4" s="39" t="s">
        <v>122</v>
      </c>
      <c r="C4" s="153">
        <v>2017</v>
      </c>
      <c r="D4" s="208" t="s">
        <v>92</v>
      </c>
      <c r="E4" s="153">
        <v>2018</v>
      </c>
      <c r="F4" s="154" t="s">
        <v>92</v>
      </c>
      <c r="G4" s="209">
        <v>2019</v>
      </c>
      <c r="H4" s="154" t="s">
        <v>92</v>
      </c>
      <c r="I4" s="210">
        <v>2020</v>
      </c>
      <c r="J4" s="154" t="s">
        <v>92</v>
      </c>
      <c r="K4" s="153">
        <v>2021</v>
      </c>
      <c r="L4" s="154" t="s">
        <v>92</v>
      </c>
    </row>
    <row r="5" spans="2:12" ht="14.25" customHeight="1" thickBot="1">
      <c r="C5" s="2"/>
      <c r="D5" s="2"/>
      <c r="E5" s="291"/>
      <c r="F5" s="2"/>
      <c r="G5" s="291"/>
      <c r="H5" s="227"/>
      <c r="I5" s="291"/>
      <c r="J5" s="227"/>
      <c r="K5" s="2"/>
      <c r="L5" s="2"/>
    </row>
    <row r="6" spans="2:12" ht="15" customHeight="1">
      <c r="B6" s="911" t="s">
        <v>162</v>
      </c>
      <c r="C6" s="891"/>
      <c r="D6" s="892"/>
      <c r="E6" s="895"/>
      <c r="F6" s="896"/>
      <c r="G6" s="891"/>
      <c r="H6" s="896"/>
      <c r="I6" s="899"/>
      <c r="J6" s="896"/>
      <c r="K6" s="913"/>
      <c r="L6" s="914"/>
    </row>
    <row r="7" spans="2:12" ht="14.25" customHeight="1">
      <c r="B7" s="912"/>
      <c r="C7" s="893"/>
      <c r="D7" s="894"/>
      <c r="E7" s="897"/>
      <c r="F7" s="898"/>
      <c r="G7" s="893"/>
      <c r="H7" s="898"/>
      <c r="I7" s="900"/>
      <c r="J7" s="898"/>
      <c r="K7" s="958"/>
      <c r="L7" s="959"/>
    </row>
    <row r="8" spans="2:12" ht="15.75" customHeight="1">
      <c r="B8" s="677"/>
      <c r="C8" s="215"/>
      <c r="D8" s="188"/>
      <c r="E8" s="171"/>
      <c r="F8" s="189"/>
      <c r="G8" s="215"/>
      <c r="H8" s="189"/>
      <c r="I8" s="172"/>
      <c r="J8" s="189"/>
      <c r="K8" s="171"/>
      <c r="L8" s="189"/>
    </row>
    <row r="9" spans="2:12" ht="13.5" customHeight="1">
      <c r="B9" s="678" t="s">
        <v>163</v>
      </c>
      <c r="C9" s="278">
        <v>0</v>
      </c>
      <c r="D9" s="188"/>
      <c r="E9" s="282">
        <v>0</v>
      </c>
      <c r="F9" s="189"/>
      <c r="G9" s="282">
        <v>0</v>
      </c>
      <c r="H9" s="189"/>
      <c r="I9" s="239">
        <v>0</v>
      </c>
      <c r="J9" s="189"/>
      <c r="K9" s="239">
        <v>0</v>
      </c>
      <c r="L9" s="189"/>
    </row>
    <row r="10" spans="2:12" ht="13.5" customHeight="1">
      <c r="B10" s="678" t="s">
        <v>164</v>
      </c>
      <c r="C10" s="278">
        <v>0</v>
      </c>
      <c r="D10" s="188"/>
      <c r="E10" s="282">
        <v>0</v>
      </c>
      <c r="F10" s="189"/>
      <c r="G10" s="282">
        <v>0</v>
      </c>
      <c r="H10" s="189"/>
      <c r="I10" s="239">
        <v>0</v>
      </c>
      <c r="J10" s="189"/>
      <c r="K10" s="239">
        <v>0</v>
      </c>
      <c r="L10" s="189"/>
    </row>
    <row r="11" spans="2:12" ht="14.25" customHeight="1">
      <c r="B11" s="678" t="s">
        <v>165</v>
      </c>
      <c r="C11" s="215">
        <v>1332848.6000000001</v>
      </c>
      <c r="D11" s="188"/>
      <c r="E11" s="171">
        <v>2515404.2000000002</v>
      </c>
      <c r="F11" s="189"/>
      <c r="G11" s="215">
        <v>2029314.4</v>
      </c>
      <c r="H11" s="189"/>
      <c r="I11" s="172">
        <v>1832098.3</v>
      </c>
      <c r="J11" s="189"/>
      <c r="K11" s="172">
        <v>2702751</v>
      </c>
      <c r="L11" s="189"/>
    </row>
    <row r="12" spans="2:12" ht="12.75" customHeight="1">
      <c r="B12" s="678" t="s">
        <v>166</v>
      </c>
      <c r="C12" s="215">
        <v>46958.400000000001</v>
      </c>
      <c r="D12" s="188"/>
      <c r="E12" s="171">
        <v>-1522.4</v>
      </c>
      <c r="F12" s="189"/>
      <c r="G12" s="215">
        <v>6583.8</v>
      </c>
      <c r="H12" s="189"/>
      <c r="I12" s="172">
        <v>19548</v>
      </c>
      <c r="J12" s="189"/>
      <c r="K12" s="172">
        <v>10082.700000000001</v>
      </c>
      <c r="L12" s="189"/>
    </row>
    <row r="13" spans="2:12" ht="13.5" customHeight="1">
      <c r="B13" s="678" t="s">
        <v>215</v>
      </c>
      <c r="C13" s="215">
        <v>406563.9</v>
      </c>
      <c r="D13" s="188"/>
      <c r="E13" s="171">
        <v>1009492.4</v>
      </c>
      <c r="F13" s="189"/>
      <c r="G13" s="215">
        <v>750959</v>
      </c>
      <c r="H13" s="189"/>
      <c r="I13" s="172">
        <v>528546.1</v>
      </c>
      <c r="J13" s="189"/>
      <c r="K13" s="172">
        <v>1068566.3</v>
      </c>
      <c r="L13" s="189"/>
    </row>
    <row r="14" spans="2:12" ht="13.5" customHeight="1">
      <c r="B14" s="678" t="s">
        <v>168</v>
      </c>
      <c r="C14" s="215">
        <v>926284.7</v>
      </c>
      <c r="D14" s="188"/>
      <c r="E14" s="171">
        <v>1505911.9</v>
      </c>
      <c r="F14" s="189"/>
      <c r="G14" s="215">
        <v>1278355.3999999999</v>
      </c>
      <c r="H14" s="189"/>
      <c r="I14" s="172">
        <f>I11-I13</f>
        <v>1303552.2000000002</v>
      </c>
      <c r="J14" s="189"/>
      <c r="K14" s="172">
        <f>K11-K13</f>
        <v>1634184.7</v>
      </c>
      <c r="L14" s="189"/>
    </row>
    <row r="15" spans="2:12" ht="13.5" customHeight="1">
      <c r="B15" s="883" t="s">
        <v>169</v>
      </c>
      <c r="C15" s="901"/>
      <c r="D15" s="960"/>
      <c r="E15" s="908"/>
      <c r="F15" s="902"/>
      <c r="G15" s="901"/>
      <c r="H15" s="902"/>
      <c r="I15" s="903"/>
      <c r="J15" s="902"/>
      <c r="K15" s="917"/>
      <c r="L15" s="918"/>
    </row>
    <row r="16" spans="2:12" ht="13.35" customHeight="1">
      <c r="B16" s="883"/>
      <c r="C16" s="901"/>
      <c r="D16" s="960"/>
      <c r="E16" s="908"/>
      <c r="F16" s="902"/>
      <c r="G16" s="901"/>
      <c r="H16" s="902"/>
      <c r="I16" s="903"/>
      <c r="J16" s="902"/>
      <c r="K16" s="919"/>
      <c r="L16" s="920"/>
    </row>
    <row r="17" spans="2:12" ht="13.35" customHeight="1">
      <c r="B17" s="677"/>
      <c r="C17" s="220"/>
      <c r="D17" s="185"/>
      <c r="E17" s="186"/>
      <c r="F17" s="187"/>
      <c r="G17" s="272"/>
      <c r="H17" s="187"/>
      <c r="I17" s="180"/>
      <c r="J17" s="187"/>
      <c r="K17" s="186"/>
      <c r="L17" s="187"/>
    </row>
    <row r="18" spans="2:12" ht="13.35" customHeight="1">
      <c r="B18" s="678" t="s">
        <v>163</v>
      </c>
      <c r="C18" s="278">
        <v>0</v>
      </c>
      <c r="D18" s="188"/>
      <c r="E18" s="277">
        <v>0</v>
      </c>
      <c r="F18" s="189"/>
      <c r="G18" s="272">
        <v>0</v>
      </c>
      <c r="H18" s="189"/>
      <c r="I18" s="180">
        <v>0</v>
      </c>
      <c r="J18" s="189"/>
      <c r="K18" s="180">
        <v>0</v>
      </c>
      <c r="L18" s="189"/>
    </row>
    <row r="19" spans="2:12" ht="15.75" customHeight="1">
      <c r="B19" s="678" t="s">
        <v>164</v>
      </c>
      <c r="C19" s="278">
        <v>0</v>
      </c>
      <c r="D19" s="188"/>
      <c r="E19" s="277">
        <v>0</v>
      </c>
      <c r="F19" s="189"/>
      <c r="G19" s="272">
        <v>0</v>
      </c>
      <c r="H19" s="189"/>
      <c r="I19" s="180">
        <v>0</v>
      </c>
      <c r="J19" s="189"/>
      <c r="K19" s="180">
        <v>0</v>
      </c>
      <c r="L19" s="189"/>
    </row>
    <row r="20" spans="2:12" ht="12.75" customHeight="1">
      <c r="B20" s="678" t="s">
        <v>170</v>
      </c>
      <c r="C20" s="215">
        <v>3205.1</v>
      </c>
      <c r="D20" s="188"/>
      <c r="E20" s="171">
        <v>3682.9</v>
      </c>
      <c r="F20" s="189"/>
      <c r="G20" s="215">
        <v>4338.5</v>
      </c>
      <c r="H20" s="189"/>
      <c r="I20" s="172">
        <v>4473.7</v>
      </c>
      <c r="J20" s="189"/>
      <c r="K20" s="172">
        <v>4195.1000000000004</v>
      </c>
      <c r="L20" s="189"/>
    </row>
    <row r="21" spans="2:12" ht="12" customHeight="1">
      <c r="B21" s="678" t="s">
        <v>171</v>
      </c>
      <c r="C21" s="215">
        <v>77.5</v>
      </c>
      <c r="D21" s="188"/>
      <c r="E21" s="171">
        <v>-0.3</v>
      </c>
      <c r="F21" s="189"/>
      <c r="G21" s="215">
        <v>11.3</v>
      </c>
      <c r="H21" s="189"/>
      <c r="I21" s="172">
        <v>40.6</v>
      </c>
      <c r="J21" s="189"/>
      <c r="K21" s="172">
        <v>11.7</v>
      </c>
      <c r="L21" s="189"/>
    </row>
    <row r="22" spans="2:12" ht="13.35" customHeight="1">
      <c r="B22" s="678" t="s">
        <v>215</v>
      </c>
      <c r="C22" s="215">
        <v>841.4</v>
      </c>
      <c r="D22" s="188"/>
      <c r="E22" s="171">
        <v>1106.7</v>
      </c>
      <c r="F22" s="189"/>
      <c r="G22" s="215">
        <v>1064.2</v>
      </c>
      <c r="H22" s="189"/>
      <c r="I22" s="172">
        <v>1276.7</v>
      </c>
      <c r="J22" s="189"/>
      <c r="K22" s="172">
        <v>1357.3</v>
      </c>
      <c r="L22" s="189"/>
    </row>
    <row r="23" spans="2:12" ht="12" customHeight="1">
      <c r="B23" s="678" t="s">
        <v>172</v>
      </c>
      <c r="C23" s="215">
        <v>2363.6999999999998</v>
      </c>
      <c r="D23" s="188"/>
      <c r="E23" s="171">
        <v>2576.1999999999998</v>
      </c>
      <c r="F23" s="189"/>
      <c r="G23" s="215">
        <v>3274.3</v>
      </c>
      <c r="H23" s="189"/>
      <c r="I23" s="172">
        <f>I20-I22</f>
        <v>3197</v>
      </c>
      <c r="J23" s="189"/>
      <c r="K23" s="172">
        <f>K20-K22</f>
        <v>2837.8</v>
      </c>
      <c r="L23" s="189"/>
    </row>
    <row r="24" spans="2:12" ht="12" customHeight="1">
      <c r="B24" s="883" t="s">
        <v>173</v>
      </c>
      <c r="C24" s="887">
        <f t="shared" ref="C24:L24" si="0">C27+C29+C30+C32+C35+C36</f>
        <v>77.5</v>
      </c>
      <c r="D24" s="954">
        <f t="shared" si="0"/>
        <v>99.999999999999986</v>
      </c>
      <c r="E24" s="880">
        <f t="shared" si="0"/>
        <v>-0.29999999999999982</v>
      </c>
      <c r="F24" s="956">
        <f t="shared" si="0"/>
        <v>99.999999999999886</v>
      </c>
      <c r="G24" s="887">
        <f t="shared" ref="G24:H24" si="1">G27+G29+G30+G32+G35+G36</f>
        <v>11.2</v>
      </c>
      <c r="H24" s="956">
        <f t="shared" si="1"/>
        <v>100.00000000000001</v>
      </c>
      <c r="I24" s="904">
        <f t="shared" si="0"/>
        <v>40.6</v>
      </c>
      <c r="J24" s="956">
        <f t="shared" si="0"/>
        <v>100</v>
      </c>
      <c r="K24" s="880">
        <f t="shared" si="0"/>
        <v>11.739999999999998</v>
      </c>
      <c r="L24" s="956">
        <f t="shared" si="0"/>
        <v>100</v>
      </c>
    </row>
    <row r="25" spans="2:12" ht="13.35" customHeight="1">
      <c r="B25" s="883"/>
      <c r="C25" s="888"/>
      <c r="D25" s="954"/>
      <c r="E25" s="881"/>
      <c r="F25" s="956"/>
      <c r="G25" s="888"/>
      <c r="H25" s="956"/>
      <c r="I25" s="905"/>
      <c r="J25" s="956"/>
      <c r="K25" s="881"/>
      <c r="L25" s="956"/>
    </row>
    <row r="26" spans="2:12" ht="13.35" customHeight="1">
      <c r="B26" s="677"/>
      <c r="C26" s="232"/>
      <c r="D26" s="284"/>
      <c r="E26" s="194"/>
      <c r="F26" s="283"/>
      <c r="G26" s="232"/>
      <c r="H26" s="283"/>
      <c r="I26" s="217"/>
      <c r="J26" s="283"/>
      <c r="K26" s="194"/>
      <c r="L26" s="283"/>
    </row>
    <row r="27" spans="2:12" ht="13.35" customHeight="1">
      <c r="B27" s="678" t="s">
        <v>174</v>
      </c>
      <c r="C27" s="215">
        <v>21.2</v>
      </c>
      <c r="D27" s="287">
        <f>ROUND(C27*100/C$24,2)</f>
        <v>27.35</v>
      </c>
      <c r="E27" s="171">
        <v>1.1000000000000001</v>
      </c>
      <c r="F27" s="286">
        <f>IFERROR(E27*100/E$24,0)</f>
        <v>-366.66666666666691</v>
      </c>
      <c r="G27" s="215">
        <v>6.6</v>
      </c>
      <c r="H27" s="286">
        <f>IFERROR(G27*100/G$24,0)</f>
        <v>58.928571428571431</v>
      </c>
      <c r="I27" s="172">
        <v>20.8</v>
      </c>
      <c r="J27" s="286">
        <f>IFERROR(I27*100/I$24,0)</f>
        <v>51.231527093596057</v>
      </c>
      <c r="K27" s="172">
        <v>1.37</v>
      </c>
      <c r="L27" s="286">
        <f>ROUND(K27*100/K$24,2)</f>
        <v>11.67</v>
      </c>
    </row>
    <row r="28" spans="2:12" ht="13.5" customHeight="1">
      <c r="B28" s="679" t="s">
        <v>175</v>
      </c>
      <c r="C28" s="266"/>
      <c r="D28" s="287">
        <f>ROUND(C28*100/C$27,2)</f>
        <v>0</v>
      </c>
      <c r="E28" s="273">
        <v>0</v>
      </c>
      <c r="F28" s="286">
        <f>IFERROR(E28*100/E$27,0)</f>
        <v>0</v>
      </c>
      <c r="G28" s="266">
        <v>0</v>
      </c>
      <c r="H28" s="286">
        <f>IFERROR(G28*100/G$27,0)</f>
        <v>0</v>
      </c>
      <c r="I28" s="176">
        <v>0</v>
      </c>
      <c r="J28" s="286">
        <f>IFERROR(I28*100/I$27,0)</f>
        <v>0</v>
      </c>
      <c r="K28" s="176">
        <v>0</v>
      </c>
      <c r="L28" s="286">
        <f>ROUND(K28*100/K$27,2)</f>
        <v>0</v>
      </c>
    </row>
    <row r="29" spans="2:12" ht="12" customHeight="1">
      <c r="B29" s="678" t="s">
        <v>176</v>
      </c>
      <c r="C29" s="215">
        <v>2</v>
      </c>
      <c r="D29" s="287">
        <f>ROUND(C29*100/C$24,2)</f>
        <v>2.58</v>
      </c>
      <c r="E29" s="171">
        <v>0.4</v>
      </c>
      <c r="F29" s="286">
        <f>IFERROR(E29*100/E$24,0)</f>
        <v>-133.3333333333334</v>
      </c>
      <c r="G29" s="215">
        <v>0.3</v>
      </c>
      <c r="H29" s="286">
        <f>IFERROR(G29*100/G$24,0)</f>
        <v>2.6785714285714288</v>
      </c>
      <c r="I29" s="172">
        <v>2.2000000000000002</v>
      </c>
      <c r="J29" s="286">
        <f>IFERROR(I29*100/I$24,0)</f>
        <v>5.418719211822661</v>
      </c>
      <c r="K29" s="172">
        <v>3.51</v>
      </c>
      <c r="L29" s="286">
        <f>ROUND(K29*100/K$24,2)</f>
        <v>29.9</v>
      </c>
    </row>
    <row r="30" spans="2:12" ht="13.35" customHeight="1">
      <c r="B30" s="678" t="s">
        <v>177</v>
      </c>
      <c r="C30" s="215">
        <v>3.6</v>
      </c>
      <c r="D30" s="287">
        <f>ROUND(C30*100/C$24,2)</f>
        <v>4.6500000000000004</v>
      </c>
      <c r="E30" s="171">
        <v>0.3</v>
      </c>
      <c r="F30" s="286">
        <f>IFERROR(E30*100/E$24,0)</f>
        <v>-100.00000000000006</v>
      </c>
      <c r="G30" s="215">
        <v>1.6</v>
      </c>
      <c r="H30" s="286">
        <f>IFERROR(G30*100/G$24,0)</f>
        <v>14.285714285714286</v>
      </c>
      <c r="I30" s="172">
        <v>8.4</v>
      </c>
      <c r="J30" s="286">
        <f>IFERROR(I30*100/I$24,0)</f>
        <v>20.689655172413794</v>
      </c>
      <c r="K30" s="172">
        <v>5.56</v>
      </c>
      <c r="L30" s="286">
        <f>ROUND(K30*100/K$24,2)</f>
        <v>47.36</v>
      </c>
    </row>
    <row r="31" spans="2:12" ht="12.75" customHeight="1">
      <c r="B31" s="679" t="s">
        <v>175</v>
      </c>
      <c r="C31" s="266"/>
      <c r="D31" s="290">
        <f>ROUND(C31*100/C$30,2)</f>
        <v>0</v>
      </c>
      <c r="E31" s="273">
        <v>0</v>
      </c>
      <c r="F31" s="289">
        <f>IFERROR(E31*100/E$30,0)</f>
        <v>0</v>
      </c>
      <c r="G31" s="266">
        <v>0</v>
      </c>
      <c r="H31" s="289">
        <f>IFERROR(G31*100/G$30,0)</f>
        <v>0</v>
      </c>
      <c r="I31" s="266">
        <v>0</v>
      </c>
      <c r="J31" s="289">
        <f>IFERROR(I31*100/I$30,0)</f>
        <v>0</v>
      </c>
      <c r="K31" s="266">
        <v>0</v>
      </c>
      <c r="L31" s="289">
        <f>ROUND(K31*100/K$30,2)</f>
        <v>0</v>
      </c>
    </row>
    <row r="32" spans="2:12" ht="15" customHeight="1">
      <c r="B32" s="678" t="s">
        <v>178</v>
      </c>
      <c r="C32" s="215">
        <v>40.9</v>
      </c>
      <c r="D32" s="287">
        <f>ROUND(C32*100/C$24,2)</f>
        <v>52.77</v>
      </c>
      <c r="E32" s="171">
        <v>-0.6</v>
      </c>
      <c r="F32" s="286">
        <f>IFERROR(E32*100/E$24,0)</f>
        <v>200.00000000000011</v>
      </c>
      <c r="G32" s="215">
        <v>2.7</v>
      </c>
      <c r="H32" s="286">
        <f>IFERROR(G32*100/G$24,0)</f>
        <v>24.107142857142858</v>
      </c>
      <c r="I32" s="172">
        <v>9</v>
      </c>
      <c r="J32" s="286">
        <f>IFERROR(I32*100/I$24,0)</f>
        <v>22.167487684729064</v>
      </c>
      <c r="K32" s="172">
        <v>1.6</v>
      </c>
      <c r="L32" s="286">
        <f>ROUND(K32*100/K$24,2)</f>
        <v>13.63</v>
      </c>
    </row>
    <row r="33" spans="2:12" ht="13.35" customHeight="1">
      <c r="B33" s="679" t="s">
        <v>175</v>
      </c>
      <c r="C33" s="266"/>
      <c r="D33" s="287">
        <f>ROUND(C33*100/C$32,2)</f>
        <v>0</v>
      </c>
      <c r="E33" s="175"/>
      <c r="F33" s="286">
        <f>IFERROR(E33*100/E$32,0)</f>
        <v>0</v>
      </c>
      <c r="G33" s="266">
        <v>0</v>
      </c>
      <c r="H33" s="286">
        <f>IFERROR(G33*100/G$32,0)</f>
        <v>0</v>
      </c>
      <c r="I33" s="266">
        <v>0</v>
      </c>
      <c r="J33" s="286">
        <f>IFERROR(I33*100/I$32,0)</f>
        <v>0</v>
      </c>
      <c r="K33" s="266">
        <v>0</v>
      </c>
      <c r="L33" s="286">
        <f>ROUND(K33*100/K$32,2)</f>
        <v>0</v>
      </c>
    </row>
    <row r="34" spans="2:12" ht="13.35" customHeight="1">
      <c r="B34" s="679" t="s">
        <v>179</v>
      </c>
      <c r="C34" s="266"/>
      <c r="D34" s="287">
        <f>ROUND(C34*100/C$32,2)</f>
        <v>0</v>
      </c>
      <c r="E34" s="175"/>
      <c r="F34" s="286">
        <f>IFERROR(E34*100/E$32,0)</f>
        <v>0</v>
      </c>
      <c r="G34" s="266">
        <v>0</v>
      </c>
      <c r="H34" s="286">
        <f>IFERROR(G34*100/G$32,0)</f>
        <v>0</v>
      </c>
      <c r="I34" s="266">
        <v>0</v>
      </c>
      <c r="J34" s="286">
        <f>IFERROR(I34*100/I$32,0)</f>
        <v>0</v>
      </c>
      <c r="K34" s="266">
        <v>0</v>
      </c>
      <c r="L34" s="286">
        <f>ROUND(K34*100/K$32,2)</f>
        <v>0</v>
      </c>
    </row>
    <row r="35" spans="2:12" ht="14.25" customHeight="1">
      <c r="B35" s="678" t="s">
        <v>180</v>
      </c>
      <c r="C35" s="215">
        <v>5.2</v>
      </c>
      <c r="D35" s="287">
        <f>ROUND(C35*100/C$24,2)</f>
        <v>6.71</v>
      </c>
      <c r="E35" s="171">
        <v>1</v>
      </c>
      <c r="F35" s="286">
        <f>IFERROR(E35*100/E$24,0)</f>
        <v>-333.33333333333354</v>
      </c>
      <c r="G35" s="215">
        <v>0</v>
      </c>
      <c r="H35" s="286">
        <f>IFERROR(G35*100/G$24,0)</f>
        <v>0</v>
      </c>
      <c r="I35" s="266">
        <v>0</v>
      </c>
      <c r="J35" s="286">
        <f>IFERROR(I35*100/I$24,0)</f>
        <v>0</v>
      </c>
      <c r="K35" s="266">
        <v>0</v>
      </c>
      <c r="L35" s="286">
        <f>ROUND(K35*100/K$24,2)</f>
        <v>0</v>
      </c>
    </row>
    <row r="36" spans="2:12" ht="13.35" customHeight="1">
      <c r="B36" s="678" t="s">
        <v>181</v>
      </c>
      <c r="C36" s="215">
        <v>4.5999999999999996</v>
      </c>
      <c r="D36" s="287">
        <f>ROUND(C36*100/C$24,2)</f>
        <v>5.94</v>
      </c>
      <c r="E36" s="171">
        <v>-2.5</v>
      </c>
      <c r="F36" s="286">
        <f>IFERROR(E36*100/E$24,0)</f>
        <v>833.33333333333383</v>
      </c>
      <c r="G36" s="215">
        <v>0</v>
      </c>
      <c r="H36" s="286">
        <f>IFERROR(G36*100/G$24,0)</f>
        <v>0</v>
      </c>
      <c r="I36" s="172">
        <v>0.2</v>
      </c>
      <c r="J36" s="286">
        <f>IFERROR(I36*100/I$24,0)</f>
        <v>0.49261083743842365</v>
      </c>
      <c r="K36" s="172">
        <v>-0.3</v>
      </c>
      <c r="L36" s="286">
        <f>ROUND(K36*100/K$24,2)</f>
        <v>-2.56</v>
      </c>
    </row>
    <row r="37" spans="2:12" ht="13.35" customHeight="1">
      <c r="B37" s="883" t="s">
        <v>182</v>
      </c>
      <c r="C37" s="887">
        <f t="shared" ref="C37:D37" si="2">C40+C42+C43+C45+C48+C49</f>
        <v>2363.7000000000003</v>
      </c>
      <c r="D37" s="955">
        <f t="shared" si="2"/>
        <v>100</v>
      </c>
      <c r="E37" s="880">
        <f t="shared" ref="E37:L37" si="3">E40+E42+E43+E45+E48+E49</f>
        <v>2576.1999999999998</v>
      </c>
      <c r="F37" s="957">
        <f t="shared" si="3"/>
        <v>100</v>
      </c>
      <c r="G37" s="887">
        <f t="shared" ref="G37:H37" si="4">G40+G42+G43+G45+G48+G49</f>
        <v>3274.3</v>
      </c>
      <c r="H37" s="957">
        <f t="shared" si="4"/>
        <v>100</v>
      </c>
      <c r="I37" s="904">
        <f t="shared" si="3"/>
        <v>3197</v>
      </c>
      <c r="J37" s="957">
        <f t="shared" si="3"/>
        <v>100</v>
      </c>
      <c r="K37" s="880">
        <f t="shared" si="3"/>
        <v>2837.8</v>
      </c>
      <c r="L37" s="957">
        <f t="shared" si="3"/>
        <v>100</v>
      </c>
    </row>
    <row r="38" spans="2:12" ht="13.35" customHeight="1">
      <c r="B38" s="883"/>
      <c r="C38" s="888"/>
      <c r="D38" s="955"/>
      <c r="E38" s="881"/>
      <c r="F38" s="957"/>
      <c r="G38" s="888"/>
      <c r="H38" s="957"/>
      <c r="I38" s="905"/>
      <c r="J38" s="957"/>
      <c r="K38" s="881"/>
      <c r="L38" s="957"/>
    </row>
    <row r="39" spans="2:12" ht="13.35" customHeight="1">
      <c r="B39" s="677"/>
      <c r="C39" s="232"/>
      <c r="D39" s="230"/>
      <c r="E39" s="194"/>
      <c r="F39" s="231"/>
      <c r="G39" s="232"/>
      <c r="H39" s="231"/>
      <c r="I39" s="217"/>
      <c r="J39" s="231"/>
      <c r="K39" s="194"/>
      <c r="L39" s="231"/>
    </row>
    <row r="40" spans="2:12" ht="12.75" customHeight="1">
      <c r="B40" s="678" t="s">
        <v>174</v>
      </c>
      <c r="C40" s="215">
        <v>920</v>
      </c>
      <c r="D40" s="233">
        <f>ROUND(C40*100/C$37,2)</f>
        <v>38.92</v>
      </c>
      <c r="E40" s="171">
        <v>901.7</v>
      </c>
      <c r="F40" s="234">
        <f>IFERROR(E40*100/E$37,0)</f>
        <v>35.001164505861347</v>
      </c>
      <c r="G40" s="215">
        <v>1396.5</v>
      </c>
      <c r="H40" s="234">
        <f>IFERROR(G40*100/G$37,0)</f>
        <v>42.650337476712579</v>
      </c>
      <c r="I40" s="172">
        <v>1212.5999999999999</v>
      </c>
      <c r="J40" s="234">
        <f>IFERROR(I40*100/I$37,0)</f>
        <v>37.929308726931495</v>
      </c>
      <c r="K40" s="172">
        <v>1050.8</v>
      </c>
      <c r="L40" s="234">
        <f>ROUND(K40*100/K$37,2)</f>
        <v>37.03</v>
      </c>
    </row>
    <row r="41" spans="2:12" ht="12.75" customHeight="1">
      <c r="B41" s="679" t="s">
        <v>175</v>
      </c>
      <c r="C41" s="274"/>
      <c r="D41" s="238">
        <f t="shared" ref="D41:E41" si="5">ROUND(C41*100/C$40,2)</f>
        <v>0</v>
      </c>
      <c r="E41" s="288">
        <f t="shared" si="5"/>
        <v>0</v>
      </c>
      <c r="F41" s="219">
        <f>IFERROR(E41*100/E$40,0)</f>
        <v>0</v>
      </c>
      <c r="G41" s="266">
        <v>0</v>
      </c>
      <c r="H41" s="219">
        <f>IFERROR(G41*100/G$40,0)</f>
        <v>0</v>
      </c>
      <c r="I41" s="176">
        <v>0</v>
      </c>
      <c r="J41" s="219">
        <f>IFERROR(I41*100/I$40,0)</f>
        <v>0</v>
      </c>
      <c r="K41" s="176">
        <v>0</v>
      </c>
      <c r="L41" s="219">
        <f>ROUND(K41*100/K$40,2)</f>
        <v>0</v>
      </c>
    </row>
    <row r="42" spans="2:12" ht="12" customHeight="1">
      <c r="B42" s="678" t="s">
        <v>176</v>
      </c>
      <c r="C42" s="215">
        <v>67.2</v>
      </c>
      <c r="D42" s="233">
        <f>ROUND(C42*100/C$37,2)</f>
        <v>2.84</v>
      </c>
      <c r="E42" s="171">
        <v>36.1</v>
      </c>
      <c r="F42" s="234">
        <f>IFERROR(E42*100/E$37,0)</f>
        <v>1.4012887198198898</v>
      </c>
      <c r="G42" s="215">
        <v>38.200000000000003</v>
      </c>
      <c r="H42" s="234">
        <f>IFERROR(G42*100/G$37,0)</f>
        <v>1.1666615765201722</v>
      </c>
      <c r="I42" s="172">
        <v>34.4</v>
      </c>
      <c r="J42" s="234">
        <f>IFERROR(I42*100/I$37,0)</f>
        <v>1.0760087582108226</v>
      </c>
      <c r="K42" s="172">
        <v>51.2</v>
      </c>
      <c r="L42" s="234">
        <f>ROUND(K42*100/K$37,2)</f>
        <v>1.8</v>
      </c>
    </row>
    <row r="43" spans="2:12" ht="13.35" customHeight="1">
      <c r="B43" s="678" t="s">
        <v>177</v>
      </c>
      <c r="C43" s="215">
        <v>330.6</v>
      </c>
      <c r="D43" s="233">
        <f>ROUND(C43*100/C$37,2)</f>
        <v>13.99</v>
      </c>
      <c r="E43" s="171">
        <v>523.5</v>
      </c>
      <c r="F43" s="234">
        <f>IFERROR(E43*100/E$37,0)</f>
        <v>20.320627280490648</v>
      </c>
      <c r="G43" s="215">
        <v>356.7</v>
      </c>
      <c r="H43" s="234">
        <f>IFERROR(G43*100/G$37,0)</f>
        <v>10.893931527349357</v>
      </c>
      <c r="I43" s="172">
        <v>482.7</v>
      </c>
      <c r="J43" s="234">
        <f>IFERROR(I43*100/I$37,0)</f>
        <v>15.098529871754771</v>
      </c>
      <c r="K43" s="172">
        <v>328.1</v>
      </c>
      <c r="L43" s="234">
        <f>ROUND(K43*100/K$37,2)</f>
        <v>11.56</v>
      </c>
    </row>
    <row r="44" spans="2:12" ht="13.35" customHeight="1">
      <c r="B44" s="679" t="s">
        <v>175</v>
      </c>
      <c r="C44" s="266"/>
      <c r="D44" s="238">
        <f>ROUND(C44*100/C$43,2)</f>
        <v>0</v>
      </c>
      <c r="E44" s="273">
        <v>0</v>
      </c>
      <c r="F44" s="219">
        <f>IFERROR(E44*100/E$43,0)</f>
        <v>0</v>
      </c>
      <c r="G44" s="266">
        <v>0</v>
      </c>
      <c r="H44" s="219">
        <f>IFERROR(G44*100/G$43,0)</f>
        <v>0</v>
      </c>
      <c r="I44" s="176">
        <v>0</v>
      </c>
      <c r="J44" s="219">
        <f>IFERROR(I44*100/I$43,0)</f>
        <v>0</v>
      </c>
      <c r="K44" s="176">
        <v>0</v>
      </c>
      <c r="L44" s="219">
        <f>ROUND(K44*100/K$43,2)</f>
        <v>0</v>
      </c>
    </row>
    <row r="45" spans="2:12" ht="12" customHeight="1">
      <c r="B45" s="678" t="s">
        <v>178</v>
      </c>
      <c r="C45" s="215">
        <v>488.1</v>
      </c>
      <c r="D45" s="233">
        <f>ROUND(C45*100/C$37,2)</f>
        <v>20.65</v>
      </c>
      <c r="E45" s="171">
        <v>559.79999999999995</v>
      </c>
      <c r="F45" s="234">
        <f>IFERROR(E45*100/E$37,0)</f>
        <v>21.729679372719509</v>
      </c>
      <c r="G45" s="215">
        <v>435</v>
      </c>
      <c r="H45" s="234">
        <f>IFERROR(G45*100/G$37,0)</f>
        <v>13.285282350426044</v>
      </c>
      <c r="I45" s="172">
        <v>290</v>
      </c>
      <c r="J45" s="234">
        <f>IFERROR(I45*100/I$37,0)</f>
        <v>9.0710040663121685</v>
      </c>
      <c r="K45" s="172">
        <v>277.39999999999998</v>
      </c>
      <c r="L45" s="234">
        <f>ROUND(K45*100/K$37,2)</f>
        <v>9.7799999999999994</v>
      </c>
    </row>
    <row r="46" spans="2:12" ht="13.35" customHeight="1">
      <c r="B46" s="679" t="s">
        <v>175</v>
      </c>
      <c r="C46" s="274">
        <v>0</v>
      </c>
      <c r="D46" s="238">
        <f t="shared" ref="D46:D47" si="6">ROUND(C46*100/C$45,2)</f>
        <v>0</v>
      </c>
      <c r="E46" s="288">
        <v>0</v>
      </c>
      <c r="F46" s="219">
        <f>IFERROR(E46*100/E$45,0)</f>
        <v>0</v>
      </c>
      <c r="G46" s="266">
        <v>0</v>
      </c>
      <c r="H46" s="219">
        <f>IFERROR(G46*100/G$45,0)</f>
        <v>0</v>
      </c>
      <c r="I46" s="176">
        <v>0</v>
      </c>
      <c r="J46" s="219">
        <f>IFERROR(I46*100/I$45,0)</f>
        <v>0</v>
      </c>
      <c r="K46" s="176">
        <v>0</v>
      </c>
      <c r="L46" s="219">
        <f>ROUND(K46*100/K$45,2)</f>
        <v>0</v>
      </c>
    </row>
    <row r="47" spans="2:12" ht="13.35" customHeight="1">
      <c r="B47" s="679" t="s">
        <v>179</v>
      </c>
      <c r="C47" s="274">
        <v>0</v>
      </c>
      <c r="D47" s="238">
        <f t="shared" si="6"/>
        <v>0</v>
      </c>
      <c r="E47" s="288">
        <v>0</v>
      </c>
      <c r="F47" s="219">
        <f>IFERROR(E47*100/E$45,0)</f>
        <v>0</v>
      </c>
      <c r="G47" s="266">
        <v>0</v>
      </c>
      <c r="H47" s="219">
        <f>IFERROR(G47*100/G$45,0)</f>
        <v>0</v>
      </c>
      <c r="I47" s="176">
        <v>0</v>
      </c>
      <c r="J47" s="219">
        <f>IFERROR(I47*100/I$45,0)</f>
        <v>0</v>
      </c>
      <c r="K47" s="176">
        <v>0</v>
      </c>
      <c r="L47" s="219">
        <f>ROUND(K47*100/K$45,2)</f>
        <v>0</v>
      </c>
    </row>
    <row r="48" spans="2:12" ht="13.35" customHeight="1">
      <c r="B48" s="678" t="s">
        <v>180</v>
      </c>
      <c r="C48" s="215">
        <v>54.9</v>
      </c>
      <c r="D48" s="240">
        <f>ROUND(C48*100/C$37,2)</f>
        <v>2.3199999999999998</v>
      </c>
      <c r="E48" s="171">
        <v>46.9</v>
      </c>
      <c r="F48" s="218">
        <f>IFERROR(E48*100/E$37,0)</f>
        <v>1.8205108299045107</v>
      </c>
      <c r="G48" s="215">
        <v>54.6</v>
      </c>
      <c r="H48" s="218">
        <f>IFERROR(G48*100/G$37,0)</f>
        <v>1.6675319915707174</v>
      </c>
      <c r="I48" s="172">
        <v>16.399999999999999</v>
      </c>
      <c r="J48" s="218">
        <f>IFERROR(I48*100/I$37,0)</f>
        <v>0.51298091961213632</v>
      </c>
      <c r="K48" s="172">
        <v>20.7</v>
      </c>
      <c r="L48" s="218">
        <f>ROUND(K48*100/K$37,2)</f>
        <v>0.73</v>
      </c>
    </row>
    <row r="49" spans="1:12" ht="13.35" customHeight="1">
      <c r="B49" s="678" t="s">
        <v>181</v>
      </c>
      <c r="C49" s="215">
        <v>502.9</v>
      </c>
      <c r="D49" s="233">
        <f>ROUND(C49*100/C$37,2)</f>
        <v>21.28</v>
      </c>
      <c r="E49" s="171">
        <v>508.2</v>
      </c>
      <c r="F49" s="234">
        <f>IFERROR(E49*100/E$37,0)</f>
        <v>19.726729291204101</v>
      </c>
      <c r="G49" s="215">
        <v>993.3</v>
      </c>
      <c r="H49" s="234">
        <f>IFERROR(G49*100/G$37,0)</f>
        <v>30.336255077421125</v>
      </c>
      <c r="I49" s="172">
        <v>1160.9000000000001</v>
      </c>
      <c r="J49" s="234">
        <f>IFERROR(I49*100/I$37,0)</f>
        <v>36.312167657178613</v>
      </c>
      <c r="K49" s="172">
        <v>1109.5999999999999</v>
      </c>
      <c r="L49" s="234">
        <f>ROUND(K49*100/K$37,2)</f>
        <v>39.1</v>
      </c>
    </row>
    <row r="50" spans="1:12" ht="11.25" customHeight="1">
      <c r="B50" s="678"/>
      <c r="C50" s="244"/>
      <c r="D50" s="229"/>
      <c r="E50" s="242"/>
      <c r="F50" s="243"/>
      <c r="G50" s="244"/>
      <c r="H50" s="243"/>
      <c r="I50" s="228"/>
      <c r="J50" s="243"/>
      <c r="K50" s="242"/>
      <c r="L50" s="243"/>
    </row>
    <row r="51" spans="1:12" ht="13.5" customHeight="1">
      <c r="B51" s="682" t="s">
        <v>119</v>
      </c>
      <c r="C51" s="887">
        <f>SUM(C53:C54)</f>
        <v>2363.6</v>
      </c>
      <c r="D51" s="955">
        <f>SUM(D53:D55)</f>
        <v>100</v>
      </c>
      <c r="E51" s="880">
        <f>SUM(E53:E54)</f>
        <v>2576.1999999999998</v>
      </c>
      <c r="F51" s="957">
        <f>SUM(F53:F55)</f>
        <v>100</v>
      </c>
      <c r="G51" s="887">
        <f>SUM(G53:G54)</f>
        <v>3274.3</v>
      </c>
      <c r="H51" s="957">
        <f>SUM(H53:H55)</f>
        <v>100</v>
      </c>
      <c r="I51" s="904">
        <f>SUM(I53:I54)</f>
        <v>3197</v>
      </c>
      <c r="J51" s="957">
        <f>SUM(J53:J55)</f>
        <v>100</v>
      </c>
      <c r="K51" s="880">
        <f>SUM(K53:K54)</f>
        <v>2837.8</v>
      </c>
      <c r="L51" s="957">
        <f>SUM(L53:L55)</f>
        <v>100</v>
      </c>
    </row>
    <row r="52" spans="1:12" ht="13.35" customHeight="1">
      <c r="B52" s="683" t="s">
        <v>183</v>
      </c>
      <c r="C52" s="888"/>
      <c r="D52" s="955"/>
      <c r="E52" s="881"/>
      <c r="F52" s="957"/>
      <c r="G52" s="888"/>
      <c r="H52" s="957"/>
      <c r="I52" s="905"/>
      <c r="J52" s="957"/>
      <c r="K52" s="881"/>
      <c r="L52" s="957"/>
    </row>
    <row r="53" spans="1:12" ht="13.35" customHeight="1">
      <c r="B53" s="678" t="s">
        <v>184</v>
      </c>
      <c r="C53" s="215">
        <v>2363.6</v>
      </c>
      <c r="D53" s="233">
        <v>100</v>
      </c>
      <c r="E53" s="171">
        <v>2576.1999999999998</v>
      </c>
      <c r="F53" s="234">
        <v>100</v>
      </c>
      <c r="G53" s="215">
        <v>3274.3</v>
      </c>
      <c r="H53" s="234">
        <v>100</v>
      </c>
      <c r="I53" s="172">
        <f>I37</f>
        <v>3197</v>
      </c>
      <c r="J53" s="234">
        <v>100</v>
      </c>
      <c r="K53" s="172">
        <f>K37</f>
        <v>2837.8</v>
      </c>
      <c r="L53" s="234">
        <v>100</v>
      </c>
    </row>
    <row r="54" spans="1:12" ht="12" customHeight="1">
      <c r="B54" s="678" t="s">
        <v>185</v>
      </c>
      <c r="C54" s="278">
        <v>0</v>
      </c>
      <c r="D54" s="240">
        <v>0</v>
      </c>
      <c r="E54" s="277">
        <v>0</v>
      </c>
      <c r="F54" s="174">
        <v>0</v>
      </c>
      <c r="G54" s="272"/>
      <c r="H54" s="174">
        <v>0</v>
      </c>
      <c r="I54" s="180"/>
      <c r="J54" s="174">
        <v>0</v>
      </c>
      <c r="K54" s="180">
        <v>0</v>
      </c>
      <c r="L54" s="218">
        <v>0</v>
      </c>
    </row>
    <row r="55" spans="1:12" ht="13.35" customHeight="1">
      <c r="B55" s="678"/>
      <c r="C55" s="215"/>
      <c r="D55" s="233"/>
      <c r="E55" s="171"/>
      <c r="F55" s="234"/>
      <c r="G55" s="215"/>
      <c r="H55" s="234"/>
      <c r="I55" s="172"/>
      <c r="J55" s="234"/>
      <c r="K55" s="171"/>
      <c r="L55" s="234"/>
    </row>
    <row r="56" spans="1:12" ht="13.35" customHeight="1" thickBot="1">
      <c r="B56" s="684"/>
      <c r="C56" s="251"/>
      <c r="D56" s="248"/>
      <c r="E56" s="198"/>
      <c r="F56" s="199"/>
      <c r="G56" s="223"/>
      <c r="H56" s="199"/>
      <c r="I56" s="196"/>
      <c r="J56" s="199"/>
      <c r="K56" s="249"/>
      <c r="L56" s="250"/>
    </row>
    <row r="57" spans="1:12" ht="6.6" customHeight="1"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2" ht="13.35" customHeight="1">
      <c r="B58" s="253" t="s">
        <v>186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ht="5.45" customHeight="1">
      <c r="K59" s="921"/>
      <c r="L59" s="921"/>
    </row>
    <row r="60" spans="1:12" ht="14.45" customHeight="1">
      <c r="A60" s="820" t="s">
        <v>216</v>
      </c>
      <c r="B60" s="820"/>
      <c r="C60" s="820"/>
      <c r="D60" s="820"/>
      <c r="E60" s="820"/>
      <c r="F60" s="820"/>
      <c r="G60" s="820"/>
      <c r="H60" s="820"/>
      <c r="I60" s="820"/>
      <c r="J60" s="820"/>
      <c r="K60" s="820"/>
      <c r="L60" s="820"/>
    </row>
    <row r="61" spans="1:12" ht="13.35" customHeight="1">
      <c r="B61" s="4"/>
      <c r="C61" s="252"/>
      <c r="D61" s="884"/>
      <c r="E61" s="884"/>
      <c r="F61" s="4"/>
      <c r="G61" s="4"/>
      <c r="H61" s="4"/>
      <c r="I61" s="292"/>
      <c r="J61" s="4"/>
      <c r="K61" s="252"/>
    </row>
    <row r="62" spans="1:12" ht="12" customHeight="1">
      <c r="B62" s="256"/>
      <c r="C62" s="885"/>
      <c r="D62" s="885"/>
    </row>
    <row r="63" spans="1:12" ht="12.75" customHeight="1">
      <c r="D63" s="884"/>
      <c r="E63" s="884"/>
      <c r="F63" s="886"/>
      <c r="G63" s="886"/>
      <c r="H63" s="886"/>
      <c r="I63" s="886"/>
      <c r="K63" s="2"/>
      <c r="L63" s="252"/>
    </row>
    <row r="64" spans="1:12" ht="12.75" customHeight="1">
      <c r="K64" s="884"/>
      <c r="L64" s="884"/>
    </row>
    <row r="65" spans="2:12" ht="13.5" customHeight="1">
      <c r="L65" s="150"/>
    </row>
    <row r="66" spans="2:12" ht="12" customHeight="1">
      <c r="C66" s="884"/>
      <c r="D66" s="884"/>
      <c r="E66" s="257"/>
      <c r="I66" s="257"/>
      <c r="K66" s="884"/>
      <c r="L66" s="884"/>
    </row>
    <row r="67" spans="2:12" ht="13.5" customHeight="1">
      <c r="K67" s="921"/>
      <c r="L67" s="921"/>
    </row>
    <row r="68" spans="2:12" ht="12.75" customHeight="1">
      <c r="F68" s="4"/>
      <c r="G68" s="4"/>
      <c r="H68" s="4"/>
    </row>
    <row r="69" spans="2:12" ht="12.75" customHeight="1"/>
    <row r="70" spans="2:12" ht="13.5" customHeight="1"/>
    <row r="71" spans="2:12" ht="12.75" customHeight="1"/>
    <row r="72" spans="2:12" ht="12.75" customHeight="1"/>
    <row r="73" spans="2:12" ht="12.75" customHeight="1"/>
    <row r="74" spans="2:12" ht="12.75" customHeight="1">
      <c r="B74" s="149"/>
      <c r="C74" s="882"/>
      <c r="D74" s="882"/>
      <c r="E74" s="882"/>
      <c r="F74" s="882"/>
      <c r="G74" s="882"/>
      <c r="H74" s="882"/>
      <c r="I74" s="882"/>
      <c r="J74" s="882"/>
      <c r="K74" s="2"/>
      <c r="L74" s="2"/>
    </row>
    <row r="75" spans="2:12" ht="12.75" customHeight="1"/>
    <row r="76" spans="2:12" ht="12.75" customHeight="1"/>
    <row r="77" spans="2:12" ht="12.75" customHeight="1"/>
    <row r="78" spans="2:12" ht="12.75" customHeight="1"/>
    <row r="79" spans="2:12" ht="12.75" customHeight="1"/>
    <row r="80" spans="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</sheetData>
  <mergeCells count="56">
    <mergeCell ref="K64:L64"/>
    <mergeCell ref="K66:L66"/>
    <mergeCell ref="K67:L67"/>
    <mergeCell ref="A60:L60"/>
    <mergeCell ref="K37:K38"/>
    <mergeCell ref="L37:L38"/>
    <mergeCell ref="K51:K52"/>
    <mergeCell ref="L51:L52"/>
    <mergeCell ref="K59:L59"/>
    <mergeCell ref="J37:J38"/>
    <mergeCell ref="J51:J52"/>
    <mergeCell ref="D61:E61"/>
    <mergeCell ref="C62:D62"/>
    <mergeCell ref="H37:H38"/>
    <mergeCell ref="H51:H52"/>
    <mergeCell ref="I37:I38"/>
    <mergeCell ref="B1:B2"/>
    <mergeCell ref="K6:L7"/>
    <mergeCell ref="K15:L16"/>
    <mergeCell ref="K24:K25"/>
    <mergeCell ref="L24:L25"/>
    <mergeCell ref="J24:J25"/>
    <mergeCell ref="C6:D7"/>
    <mergeCell ref="E6:F7"/>
    <mergeCell ref="G6:H7"/>
    <mergeCell ref="I6:J7"/>
    <mergeCell ref="C15:D16"/>
    <mergeCell ref="E15:F16"/>
    <mergeCell ref="G15:H16"/>
    <mergeCell ref="I15:J16"/>
    <mergeCell ref="H24:H25"/>
    <mergeCell ref="I24:I25"/>
    <mergeCell ref="F24:F25"/>
    <mergeCell ref="F37:F38"/>
    <mergeCell ref="F51:F52"/>
    <mergeCell ref="G24:G25"/>
    <mergeCell ref="G37:G38"/>
    <mergeCell ref="G51:G52"/>
    <mergeCell ref="D24:D25"/>
    <mergeCell ref="D37:D38"/>
    <mergeCell ref="D51:D52"/>
    <mergeCell ref="E24:E25"/>
    <mergeCell ref="E37:E38"/>
    <mergeCell ref="E51:E52"/>
    <mergeCell ref="C51:C52"/>
    <mergeCell ref="C74:J74"/>
    <mergeCell ref="C66:D66"/>
    <mergeCell ref="D63:E63"/>
    <mergeCell ref="F63:I63"/>
    <mergeCell ref="I51:I52"/>
    <mergeCell ref="B6:B7"/>
    <mergeCell ref="B15:B16"/>
    <mergeCell ref="B24:B25"/>
    <mergeCell ref="B37:B38"/>
    <mergeCell ref="C24:C25"/>
    <mergeCell ref="C37:C38"/>
  </mergeCells>
  <printOptions horizontalCentered="1"/>
  <pageMargins left="0.39370078740157499" right="0.39370078740157499" top="0.39370078740157499" bottom="0.196850393700787" header="0.31496062992126" footer="0.31496062992126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Cover</vt:lpstr>
      <vt:lpstr>Economic Indicator new</vt:lpstr>
      <vt:lpstr>Ins. Market Structure</vt:lpstr>
      <vt:lpstr>Life 1</vt:lpstr>
      <vt:lpstr>Life 2</vt:lpstr>
      <vt:lpstr>Life 3</vt:lpstr>
      <vt:lpstr>Non-Life 1</vt:lpstr>
      <vt:lpstr>Non-Life 2</vt:lpstr>
      <vt:lpstr>PR 1</vt:lpstr>
      <vt:lpstr>PR 2</vt:lpstr>
      <vt:lpstr>NonLife &amp; PR 1</vt:lpstr>
      <vt:lpstr>NonLife &amp; PR 2</vt:lpstr>
      <vt:lpstr>GSIS_MBA_PN_HMO</vt:lpstr>
      <vt:lpstr>Cover!Print_Area</vt:lpstr>
      <vt:lpstr>'Economic Indicator new'!Print_Area</vt:lpstr>
      <vt:lpstr>GSIS_MBA_PN_HMO!Print_Area</vt:lpstr>
      <vt:lpstr>'Ins. Market Structure'!Print_Area</vt:lpstr>
      <vt:lpstr>'Life 1'!Print_Area</vt:lpstr>
      <vt:lpstr>'Life 2'!Print_Area</vt:lpstr>
      <vt:lpstr>'Life 3'!Print_Area</vt:lpstr>
      <vt:lpstr>'NonLife &amp; PR 1'!Print_Area</vt:lpstr>
      <vt:lpstr>'NonLife &amp; PR 2'!Print_Area</vt:lpstr>
      <vt:lpstr>'Non-Life 1'!Print_Area</vt:lpstr>
      <vt:lpstr>'Non-Life 2'!Print_Area</vt:lpstr>
      <vt:lpstr>'PR 1'!Print_Area</vt:lpstr>
      <vt:lpstr>'PR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LABRADOR</dc:creator>
  <cp:lastModifiedBy>Carol R. Musngi</cp:lastModifiedBy>
  <cp:lastPrinted>2024-01-25T02:11:25Z</cp:lastPrinted>
  <dcterms:created xsi:type="dcterms:W3CDTF">2020-12-01T01:44:00Z</dcterms:created>
  <dcterms:modified xsi:type="dcterms:W3CDTF">2024-03-08T06:08:20Z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CDB7B808A5494264B8EEFB9D545E72DD</vt:lpwstr>
  </property>
</Properties>
</file>